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3\engenharia\ARQUIVO GERAL\15 - PARTICULARES\Paula Cruz\3 - Revitalização Centro Nova Tramandaí\Arquivos finais\Arquivos Editáveis\"/>
    </mc:Choice>
  </mc:AlternateContent>
  <xr:revisionPtr revIDLastSave="0" documentId="13_ncr:1_{8F1FCEB8-EE93-46A1-9D2E-187EA820A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ÇAMENTO" sheetId="8" r:id="rId1"/>
    <sheet name="MEMÓRIA DE CÁLCULO - MC" sheetId="1" r:id="rId2"/>
    <sheet name="MEMÓRIA DE CÁLCULO" sheetId="2" state="hidden" r:id="rId3"/>
    <sheet name="COMPOSIÇÕES PRÓPRIAS" sheetId="4" r:id="rId4"/>
    <sheet name="Planilha2" sheetId="6" state="hidden" r:id="rId5"/>
    <sheet name="COTAÇÃO" sheetId="7" r:id="rId6"/>
  </sheets>
  <externalReferences>
    <externalReference r:id="rId7"/>
  </externalReferences>
  <definedNames>
    <definedName name="__xleta_DB">#N/A</definedName>
    <definedName name="_xlnm._FilterDatabase" localSheetId="3" hidden="1">'COMPOSIÇÕES PRÓPRIAS'!$D$1:$D$10</definedName>
    <definedName name="ACABAMENTODEPEDREIRO">NA()</definedName>
    <definedName name="_xlnm.Print_Area" localSheetId="3">'COMPOSIÇÕES PRÓPRIAS'!$A$1:$J$107</definedName>
    <definedName name="_xlnm.Print_Area" localSheetId="5">COTAÇÃO!$A$1:$E$64</definedName>
    <definedName name="_xlnm.Print_Area" localSheetId="1">'MEMÓRIA DE CÁLCULO - MC'!$A$1:$K$204</definedName>
    <definedName name="_xlnm.Print_Area" localSheetId="0">ORÇAMENTO!$A$1:$J$209</definedName>
    <definedName name="DEMOLIÇÃODECOBOGÓS">NA()</definedName>
    <definedName name="DEMOLIÇÕES__RETIRADAS_E_REMOÇÕES__REVESTIMENTOS">NA()</definedName>
    <definedName name="Excel_BuiltIn__FilterDatabase" localSheetId="3">'COMPOSIÇÕES PRÓPRIAS'!$D$1:$D$10</definedName>
    <definedName name="Excel_BuiltIn__FilterDatabase_1">#REF!</definedName>
    <definedName name="Excel_BuiltIn_Print_Area" localSheetId="3">'COMPOSIÇÕES PRÓPRIAS'!$A$1:$I$356</definedName>
    <definedName name="Excel_BuiltIn_Print_Titles_1">#REF!</definedName>
    <definedName name="ListaFontes" hidden="1">OFFSET([1]Composições!$X$1,0,0,COUNTA([1]Composições!$X:$X),1)</definedName>
    <definedName name="PINTURA">NA()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8" l="1"/>
  <c r="E19" i="8"/>
  <c r="E60" i="8"/>
  <c r="E83" i="1" l="1"/>
  <c r="E79" i="1"/>
  <c r="E75" i="1" l="1"/>
  <c r="B165" i="8"/>
  <c r="D165" i="8"/>
  <c r="I97" i="4" l="1"/>
  <c r="I96" i="4"/>
  <c r="I95" i="4"/>
  <c r="I94" i="4"/>
  <c r="I93" i="4"/>
  <c r="I92" i="4"/>
  <c r="I91" i="4" l="1"/>
  <c r="G165" i="8" s="1"/>
  <c r="I44" i="4" l="1"/>
  <c r="E160" i="8" l="1"/>
  <c r="E157" i="8"/>
  <c r="E154" i="8"/>
  <c r="E30" i="8" l="1"/>
  <c r="E32" i="8" l="1"/>
  <c r="E23" i="8" l="1"/>
  <c r="E23" i="1"/>
  <c r="E24" i="1"/>
  <c r="E15" i="8"/>
  <c r="E200" i="8" s="1"/>
  <c r="D22" i="8" l="1"/>
  <c r="B22" i="8"/>
  <c r="F17" i="1"/>
  <c r="F18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2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8" i="1"/>
  <c r="F89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2" i="1"/>
  <c r="F143" i="1"/>
  <c r="F144" i="1"/>
  <c r="F145" i="1"/>
  <c r="F146" i="1"/>
  <c r="F147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9" i="1"/>
  <c r="F170" i="1"/>
  <c r="F171" i="1"/>
  <c r="F172" i="1"/>
  <c r="F173" i="1"/>
  <c r="F174" i="1"/>
  <c r="F175" i="1"/>
  <c r="F177" i="1"/>
  <c r="F178" i="1"/>
  <c r="F179" i="1"/>
  <c r="F180" i="1"/>
  <c r="F181" i="1"/>
  <c r="F182" i="1"/>
  <c r="F183" i="1"/>
  <c r="F184" i="1"/>
  <c r="F186" i="1"/>
  <c r="F187" i="1"/>
  <c r="F188" i="1"/>
  <c r="F189" i="1"/>
  <c r="F190" i="1"/>
  <c r="F191" i="1"/>
  <c r="F192" i="1"/>
  <c r="F193" i="1"/>
  <c r="F195" i="1"/>
  <c r="F196" i="1"/>
  <c r="F198" i="1"/>
  <c r="F11" i="1"/>
  <c r="F12" i="1"/>
  <c r="F13" i="1"/>
  <c r="F14" i="1"/>
  <c r="F15" i="1"/>
  <c r="F10" i="1"/>
  <c r="E12" i="8"/>
  <c r="E58" i="7" l="1"/>
  <c r="G22" i="8" s="1"/>
  <c r="H22" i="8" s="1"/>
  <c r="I22" i="8" s="1"/>
  <c r="J22" i="8" s="1"/>
  <c r="E49" i="7"/>
  <c r="H50" i="4" s="1"/>
  <c r="E40" i="7"/>
  <c r="G194" i="8" s="1"/>
  <c r="H194" i="8" s="1"/>
  <c r="I194" i="8" s="1"/>
  <c r="J194" i="8" s="1"/>
  <c r="E22" i="7"/>
  <c r="G192" i="8" s="1"/>
  <c r="H192" i="8" s="1"/>
  <c r="I192" i="8" s="1"/>
  <c r="E13" i="7"/>
  <c r="G189" i="8" s="1"/>
  <c r="H189" i="8" s="1"/>
  <c r="I189" i="8" s="1"/>
  <c r="E31" i="7"/>
  <c r="D200" i="1"/>
  <c r="E12" i="1"/>
  <c r="E13" i="1"/>
  <c r="E14" i="1"/>
  <c r="E15" i="1"/>
  <c r="E17" i="1"/>
  <c r="E18" i="1"/>
  <c r="E20" i="1"/>
  <c r="E21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43" i="1"/>
  <c r="E144" i="1"/>
  <c r="E145" i="1"/>
  <c r="E152" i="1"/>
  <c r="E153" i="1"/>
  <c r="E154" i="1"/>
  <c r="E155" i="1"/>
  <c r="E156" i="1"/>
  <c r="E163" i="1"/>
  <c r="E167" i="1"/>
  <c r="E177" i="1"/>
  <c r="E178" i="1"/>
  <c r="E179" i="1"/>
  <c r="E182" i="1"/>
  <c r="E183" i="1"/>
  <c r="E184" i="1"/>
  <c r="E189" i="1"/>
  <c r="E191" i="1"/>
  <c r="E192" i="1"/>
  <c r="E193" i="1"/>
  <c r="E196" i="1"/>
  <c r="E199" i="1"/>
  <c r="E11" i="1"/>
  <c r="E10" i="1"/>
  <c r="F201" i="8"/>
  <c r="F199" i="1" s="1"/>
  <c r="D201" i="8"/>
  <c r="B201" i="8"/>
  <c r="H200" i="8"/>
  <c r="I200" i="8" s="1"/>
  <c r="E198" i="1"/>
  <c r="H198" i="8"/>
  <c r="I198" i="8" s="1"/>
  <c r="J198" i="8" s="1"/>
  <c r="H197" i="8"/>
  <c r="I197" i="8" s="1"/>
  <c r="D195" i="8"/>
  <c r="B195" i="8"/>
  <c r="D194" i="8"/>
  <c r="B194" i="8"/>
  <c r="D193" i="8"/>
  <c r="B193" i="8"/>
  <c r="D192" i="8"/>
  <c r="B192" i="8"/>
  <c r="D191" i="8"/>
  <c r="B191" i="8"/>
  <c r="H190" i="8"/>
  <c r="I190" i="8" s="1"/>
  <c r="D189" i="8"/>
  <c r="B189" i="8"/>
  <c r="H188" i="8"/>
  <c r="I188" i="8" s="1"/>
  <c r="H186" i="8"/>
  <c r="I186" i="8" s="1"/>
  <c r="J186" i="8" s="1"/>
  <c r="H185" i="8"/>
  <c r="I185" i="8" s="1"/>
  <c r="J185" i="8" s="1"/>
  <c r="H184" i="8"/>
  <c r="I184" i="8" s="1"/>
  <c r="J184" i="8" s="1"/>
  <c r="H183" i="8"/>
  <c r="I183" i="8" s="1"/>
  <c r="H182" i="8"/>
  <c r="I182" i="8" s="1"/>
  <c r="H181" i="8"/>
  <c r="I181" i="8" s="1"/>
  <c r="J181" i="8" s="1"/>
  <c r="H180" i="8"/>
  <c r="I180" i="8" s="1"/>
  <c r="J180" i="8" s="1"/>
  <c r="H179" i="8"/>
  <c r="I179" i="8" s="1"/>
  <c r="J179" i="8" s="1"/>
  <c r="H177" i="8"/>
  <c r="I177" i="8" s="1"/>
  <c r="H176" i="8"/>
  <c r="I176" i="8" s="1"/>
  <c r="H175" i="8"/>
  <c r="I175" i="8" s="1"/>
  <c r="H174" i="8"/>
  <c r="I174" i="8" s="1"/>
  <c r="H173" i="8"/>
  <c r="I173" i="8" s="1"/>
  <c r="H172" i="8"/>
  <c r="I172" i="8" s="1"/>
  <c r="H171" i="8"/>
  <c r="I171" i="8" s="1"/>
  <c r="D169" i="8"/>
  <c r="B169" i="8"/>
  <c r="H168" i="8"/>
  <c r="I168" i="8" s="1"/>
  <c r="H167" i="8"/>
  <c r="I167" i="8" s="1"/>
  <c r="H166" i="8"/>
  <c r="I166" i="8" s="1"/>
  <c r="H165" i="8"/>
  <c r="I165" i="8" s="1"/>
  <c r="J165" i="8" s="1"/>
  <c r="H164" i="8"/>
  <c r="I164" i="8" s="1"/>
  <c r="H163" i="8"/>
  <c r="I163" i="8" s="1"/>
  <c r="H162" i="8"/>
  <c r="I162" i="8" s="1"/>
  <c r="H161" i="8"/>
  <c r="I161" i="8" s="1"/>
  <c r="H160" i="8"/>
  <c r="I160" i="8" s="1"/>
  <c r="E158" i="1"/>
  <c r="H159" i="8"/>
  <c r="I159" i="8" s="1"/>
  <c r="I158" i="8"/>
  <c r="J158" i="8" s="1"/>
  <c r="H158" i="8"/>
  <c r="H157" i="8"/>
  <c r="I157" i="8" s="1"/>
  <c r="J157" i="8" s="1"/>
  <c r="H156" i="8"/>
  <c r="I156" i="8" s="1"/>
  <c r="J156" i="8" s="1"/>
  <c r="H155" i="8"/>
  <c r="I155" i="8" s="1"/>
  <c r="J155" i="8" s="1"/>
  <c r="H154" i="8"/>
  <c r="I154" i="8" s="1"/>
  <c r="J154" i="8" s="1"/>
  <c r="H153" i="8"/>
  <c r="I153" i="8" s="1"/>
  <c r="H152" i="8"/>
  <c r="I152" i="8" s="1"/>
  <c r="H151" i="8"/>
  <c r="I151" i="8" s="1"/>
  <c r="H149" i="8"/>
  <c r="I149" i="8" s="1"/>
  <c r="H148" i="8"/>
  <c r="I148" i="8" s="1"/>
  <c r="H147" i="8"/>
  <c r="I147" i="8" s="1"/>
  <c r="J147" i="8" s="1"/>
  <c r="H146" i="8"/>
  <c r="I146" i="8" s="1"/>
  <c r="J146" i="8" s="1"/>
  <c r="H145" i="8"/>
  <c r="I145" i="8" s="1"/>
  <c r="J145" i="8" s="1"/>
  <c r="H144" i="8"/>
  <c r="I144" i="8" s="1"/>
  <c r="E142" i="1"/>
  <c r="F143" i="8"/>
  <c r="F141" i="1" s="1"/>
  <c r="D143" i="8"/>
  <c r="B143" i="8"/>
  <c r="H142" i="8"/>
  <c r="I142" i="8" s="1"/>
  <c r="H141" i="8"/>
  <c r="I141" i="8" s="1"/>
  <c r="H140" i="8"/>
  <c r="I140" i="8" s="1"/>
  <c r="H139" i="8"/>
  <c r="I139" i="8" s="1"/>
  <c r="H138" i="8"/>
  <c r="I138" i="8" s="1"/>
  <c r="H137" i="8"/>
  <c r="I137" i="8" s="1"/>
  <c r="H136" i="8"/>
  <c r="I136" i="8" s="1"/>
  <c r="H135" i="8"/>
  <c r="I135" i="8" s="1"/>
  <c r="H134" i="8"/>
  <c r="I134" i="8" s="1"/>
  <c r="H133" i="8"/>
  <c r="I133" i="8" s="1"/>
  <c r="H132" i="8"/>
  <c r="I132" i="8" s="1"/>
  <c r="H131" i="8"/>
  <c r="I131" i="8" s="1"/>
  <c r="H130" i="8"/>
  <c r="I130" i="8" s="1"/>
  <c r="H129" i="8"/>
  <c r="I129" i="8" s="1"/>
  <c r="H128" i="8"/>
  <c r="I128" i="8" s="1"/>
  <c r="H127" i="8"/>
  <c r="I127" i="8" s="1"/>
  <c r="H126" i="8"/>
  <c r="I126" i="8" s="1"/>
  <c r="H125" i="8"/>
  <c r="I125" i="8" s="1"/>
  <c r="H124" i="8"/>
  <c r="I124" i="8" s="1"/>
  <c r="H123" i="8"/>
  <c r="I123" i="8" s="1"/>
  <c r="H122" i="8"/>
  <c r="I122" i="8" s="1"/>
  <c r="H121" i="8"/>
  <c r="I121" i="8" s="1"/>
  <c r="H120" i="8"/>
  <c r="I120" i="8" s="1"/>
  <c r="H119" i="8"/>
  <c r="I119" i="8" s="1"/>
  <c r="H118" i="8"/>
  <c r="I118" i="8" s="1"/>
  <c r="H117" i="8"/>
  <c r="I117" i="8" s="1"/>
  <c r="H116" i="8"/>
  <c r="I116" i="8" s="1"/>
  <c r="H115" i="8"/>
  <c r="I115" i="8" s="1"/>
  <c r="H114" i="8"/>
  <c r="I114" i="8" s="1"/>
  <c r="H113" i="8"/>
  <c r="I113" i="8" s="1"/>
  <c r="H112" i="8"/>
  <c r="I112" i="8" s="1"/>
  <c r="H111" i="8"/>
  <c r="I111" i="8" s="1"/>
  <c r="H110" i="8"/>
  <c r="I110" i="8" s="1"/>
  <c r="H109" i="8"/>
  <c r="I109" i="8" s="1"/>
  <c r="H108" i="8"/>
  <c r="I108" i="8" s="1"/>
  <c r="D106" i="8"/>
  <c r="B106" i="8"/>
  <c r="I105" i="8"/>
  <c r="J105" i="8" s="1"/>
  <c r="D104" i="8"/>
  <c r="B104" i="8"/>
  <c r="I103" i="8"/>
  <c r="J103" i="8" s="1"/>
  <c r="I102" i="8"/>
  <c r="J102" i="8" s="1"/>
  <c r="H101" i="8"/>
  <c r="I101" i="8" s="1"/>
  <c r="J101" i="8" s="1"/>
  <c r="H100" i="8"/>
  <c r="I100" i="8" s="1"/>
  <c r="J100" i="8" s="1"/>
  <c r="D99" i="8"/>
  <c r="B99" i="8"/>
  <c r="H98" i="8"/>
  <c r="I98" i="8" s="1"/>
  <c r="J98" i="8" s="1"/>
  <c r="D97" i="8"/>
  <c r="B97" i="8"/>
  <c r="H96" i="8"/>
  <c r="I96" i="8" s="1"/>
  <c r="J96" i="8" s="1"/>
  <c r="D95" i="8"/>
  <c r="B95" i="8"/>
  <c r="H94" i="8"/>
  <c r="I94" i="8" s="1"/>
  <c r="J94" i="8" s="1"/>
  <c r="H93" i="8"/>
  <c r="I93" i="8" s="1"/>
  <c r="J93" i="8" s="1"/>
  <c r="H91" i="8"/>
  <c r="I91" i="8" s="1"/>
  <c r="H90" i="8"/>
  <c r="I90" i="8" s="1"/>
  <c r="H89" i="8"/>
  <c r="I89" i="8" s="1"/>
  <c r="H88" i="8"/>
  <c r="I88" i="8" s="1"/>
  <c r="H87" i="8"/>
  <c r="I87" i="8" s="1"/>
  <c r="H86" i="8"/>
  <c r="I86" i="8" s="1"/>
  <c r="E84" i="1"/>
  <c r="H85" i="8"/>
  <c r="I85" i="8" s="1"/>
  <c r="H84" i="8"/>
  <c r="I84" i="8" s="1"/>
  <c r="H83" i="8"/>
  <c r="I83" i="8" s="1"/>
  <c r="E81" i="1"/>
  <c r="H82" i="8"/>
  <c r="I82" i="8" s="1"/>
  <c r="E80" i="1"/>
  <c r="H81" i="8"/>
  <c r="I81" i="8" s="1"/>
  <c r="H80" i="8"/>
  <c r="I80" i="8" s="1"/>
  <c r="H78" i="8"/>
  <c r="I78" i="8" s="1"/>
  <c r="E76" i="1"/>
  <c r="H77" i="8"/>
  <c r="I77" i="8" s="1"/>
  <c r="H76" i="8"/>
  <c r="I76" i="8" s="1"/>
  <c r="E74" i="1"/>
  <c r="H74" i="8"/>
  <c r="I74" i="8" s="1"/>
  <c r="E72" i="1"/>
  <c r="H72" i="8"/>
  <c r="I72" i="8" s="1"/>
  <c r="H71" i="8"/>
  <c r="I71" i="8" s="1"/>
  <c r="H70" i="8"/>
  <c r="I70" i="8" s="1"/>
  <c r="H69" i="8"/>
  <c r="I69" i="8" s="1"/>
  <c r="H68" i="8"/>
  <c r="I68" i="8" s="1"/>
  <c r="H67" i="8"/>
  <c r="I67" i="8" s="1"/>
  <c r="H66" i="8"/>
  <c r="I66" i="8" s="1"/>
  <c r="H65" i="8"/>
  <c r="I65" i="8" s="1"/>
  <c r="H64" i="8"/>
  <c r="I64" i="8" s="1"/>
  <c r="H63" i="8"/>
  <c r="I63" i="8" s="1"/>
  <c r="H62" i="8"/>
  <c r="I62" i="8" s="1"/>
  <c r="H61" i="8"/>
  <c r="I61" i="8" s="1"/>
  <c r="H60" i="8"/>
  <c r="I60" i="8" s="1"/>
  <c r="E58" i="1"/>
  <c r="H59" i="8"/>
  <c r="I59" i="8" s="1"/>
  <c r="H58" i="8"/>
  <c r="I58" i="8" s="1"/>
  <c r="H57" i="8"/>
  <c r="I57" i="8" s="1"/>
  <c r="H56" i="8"/>
  <c r="I56" i="8" s="1"/>
  <c r="H55" i="8"/>
  <c r="I55" i="8" s="1"/>
  <c r="H54" i="8"/>
  <c r="I54" i="8" s="1"/>
  <c r="H53" i="8"/>
  <c r="I53" i="8" s="1"/>
  <c r="H52" i="8"/>
  <c r="I52" i="8" s="1"/>
  <c r="H51" i="8"/>
  <c r="I51" i="8" s="1"/>
  <c r="H50" i="8"/>
  <c r="I50" i="8" s="1"/>
  <c r="H48" i="8"/>
  <c r="I48" i="8" s="1"/>
  <c r="H47" i="8"/>
  <c r="I47" i="8" s="1"/>
  <c r="E45" i="1"/>
  <c r="H46" i="8"/>
  <c r="I46" i="8" s="1"/>
  <c r="E44" i="1"/>
  <c r="H45" i="8"/>
  <c r="I45" i="8" s="1"/>
  <c r="E43" i="1"/>
  <c r="H44" i="8"/>
  <c r="I44" i="8" s="1"/>
  <c r="H43" i="8"/>
  <c r="I43" i="8" s="1"/>
  <c r="H42" i="8"/>
  <c r="I42" i="8" s="1"/>
  <c r="E40" i="1"/>
  <c r="H41" i="8"/>
  <c r="I41" i="8" s="1"/>
  <c r="E39" i="1"/>
  <c r="H40" i="8"/>
  <c r="I40" i="8" s="1"/>
  <c r="E38" i="1"/>
  <c r="H39" i="8"/>
  <c r="I39" i="8" s="1"/>
  <c r="H38" i="8"/>
  <c r="I38" i="8" s="1"/>
  <c r="H37" i="8"/>
  <c r="I37" i="8" s="1"/>
  <c r="H36" i="8"/>
  <c r="I36" i="8" s="1"/>
  <c r="H35" i="8"/>
  <c r="I35" i="8" s="1"/>
  <c r="H34" i="8"/>
  <c r="I34" i="8" s="1"/>
  <c r="H33" i="8"/>
  <c r="I33" i="8" s="1"/>
  <c r="H32" i="8"/>
  <c r="I32" i="8" s="1"/>
  <c r="E30" i="1"/>
  <c r="H31" i="8"/>
  <c r="I31" i="8" s="1"/>
  <c r="E29" i="1"/>
  <c r="H30" i="8"/>
  <c r="I30" i="8" s="1"/>
  <c r="E28" i="1"/>
  <c r="H28" i="8"/>
  <c r="I28" i="8" s="1"/>
  <c r="H27" i="8"/>
  <c r="I27" i="8" s="1"/>
  <c r="H26" i="8"/>
  <c r="I26" i="8" s="1"/>
  <c r="H25" i="8"/>
  <c r="I25" i="8" s="1"/>
  <c r="J25" i="8" s="1"/>
  <c r="H24" i="8"/>
  <c r="I24" i="8" s="1"/>
  <c r="H23" i="8"/>
  <c r="I23" i="8" s="1"/>
  <c r="J23" i="8" s="1"/>
  <c r="H20" i="8"/>
  <c r="I20" i="8" s="1"/>
  <c r="J20" i="8" s="1"/>
  <c r="H19" i="8"/>
  <c r="I19" i="8" s="1"/>
  <c r="J19" i="8" s="1"/>
  <c r="H17" i="8"/>
  <c r="I17" i="8" s="1"/>
  <c r="J17" i="8" s="1"/>
  <c r="H16" i="8"/>
  <c r="I16" i="8" s="1"/>
  <c r="J16" i="8" s="1"/>
  <c r="H15" i="8"/>
  <c r="I15" i="8" s="1"/>
  <c r="J15" i="8" s="1"/>
  <c r="H14" i="8"/>
  <c r="I14" i="8" s="1"/>
  <c r="J14" i="8" s="1"/>
  <c r="H13" i="8"/>
  <c r="I13" i="8" s="1"/>
  <c r="J13" i="8" s="1"/>
  <c r="H12" i="8"/>
  <c r="I12" i="8" s="1"/>
  <c r="J12" i="8" s="1"/>
  <c r="J32" i="8" l="1"/>
  <c r="J82" i="8"/>
  <c r="J86" i="8"/>
  <c r="J47" i="8"/>
  <c r="J31" i="8"/>
  <c r="J160" i="8"/>
  <c r="J76" i="8"/>
  <c r="J41" i="8"/>
  <c r="J83" i="8"/>
  <c r="J30" i="8"/>
  <c r="J40" i="8"/>
  <c r="J26" i="8"/>
  <c r="J78" i="8"/>
  <c r="J42" i="8"/>
  <c r="J46" i="8"/>
  <c r="J81" i="8"/>
  <c r="J60" i="8"/>
  <c r="J200" i="8"/>
  <c r="J77" i="8"/>
  <c r="J45" i="8"/>
  <c r="J18" i="8"/>
  <c r="J10" i="8"/>
  <c r="J144" i="8"/>
  <c r="J74" i="8"/>
  <c r="J73" i="8" s="1"/>
  <c r="J85" i="8"/>
  <c r="J75" i="8" l="1"/>
  <c r="D63" i="7" l="1"/>
  <c r="D64" i="7"/>
  <c r="D62" i="7"/>
  <c r="D105" i="4"/>
  <c r="D106" i="4"/>
  <c r="D104" i="4"/>
  <c r="D189" i="1"/>
  <c r="B189" i="1"/>
  <c r="I82" i="4"/>
  <c r="D86" i="4"/>
  <c r="B86" i="4"/>
  <c r="I89" i="4"/>
  <c r="I88" i="4"/>
  <c r="I87" i="4"/>
  <c r="I85" i="4"/>
  <c r="I84" i="4"/>
  <c r="I83" i="4"/>
  <c r="D60" i="7"/>
  <c r="D100" i="4"/>
  <c r="I42" i="4" l="1"/>
  <c r="I41" i="4"/>
  <c r="D97" i="1"/>
  <c r="D93" i="1"/>
  <c r="B93" i="1"/>
  <c r="B97" i="1"/>
  <c r="I79" i="4"/>
  <c r="I78" i="4"/>
  <c r="I77" i="4"/>
  <c r="I76" i="4"/>
  <c r="I73" i="4"/>
  <c r="I72" i="4"/>
  <c r="I71" i="4"/>
  <c r="I75" i="4" l="1"/>
  <c r="G99" i="8" s="1"/>
  <c r="H99" i="8" s="1"/>
  <c r="I99" i="8" s="1"/>
  <c r="J99" i="8" s="1"/>
  <c r="I70" i="4"/>
  <c r="G97" i="1" l="1"/>
  <c r="G93" i="1"/>
  <c r="G95" i="8"/>
  <c r="H95" i="8" s="1"/>
  <c r="I95" i="8" s="1"/>
  <c r="J95" i="8" s="1"/>
  <c r="H86" i="4"/>
  <c r="I86" i="4" s="1"/>
  <c r="I81" i="4" s="1"/>
  <c r="D141" i="1"/>
  <c r="B141" i="1"/>
  <c r="I58" i="4"/>
  <c r="I59" i="4"/>
  <c r="I60" i="4"/>
  <c r="I62" i="4"/>
  <c r="I63" i="4"/>
  <c r="I64" i="4"/>
  <c r="I65" i="4"/>
  <c r="I66" i="4"/>
  <c r="I67" i="4"/>
  <c r="I68" i="4"/>
  <c r="I57" i="4"/>
  <c r="G61" i="4"/>
  <c r="I61" i="4" s="1"/>
  <c r="G189" i="1" l="1"/>
  <c r="G191" i="8"/>
  <c r="H191" i="8" s="1"/>
  <c r="I191" i="8" s="1"/>
  <c r="J191" i="8" s="1"/>
  <c r="I56" i="4"/>
  <c r="G141" i="1" l="1"/>
  <c r="G143" i="8"/>
  <c r="H143" i="8" s="1"/>
  <c r="I143" i="8" s="1"/>
  <c r="D50" i="4"/>
  <c r="B50" i="4"/>
  <c r="B193" i="1"/>
  <c r="B192" i="1"/>
  <c r="B191" i="1"/>
  <c r="B190" i="1"/>
  <c r="D193" i="1"/>
  <c r="D192" i="1"/>
  <c r="D191" i="1"/>
  <c r="D190" i="1"/>
  <c r="D187" i="1"/>
  <c r="B187" i="1"/>
  <c r="D167" i="1"/>
  <c r="B167" i="1"/>
  <c r="D95" i="1"/>
  <c r="D104" i="1"/>
  <c r="D102" i="1"/>
  <c r="B102" i="1"/>
  <c r="B95" i="1"/>
  <c r="B104" i="1"/>
  <c r="I40" i="4" l="1"/>
  <c r="I51" i="4"/>
  <c r="I48" i="4" l="1"/>
  <c r="I49" i="4"/>
  <c r="I54" i="4"/>
  <c r="I53" i="4"/>
  <c r="I52" i="4"/>
  <c r="I50" i="4"/>
  <c r="I47" i="4" l="1"/>
  <c r="I36" i="4"/>
  <c r="I37" i="4"/>
  <c r="I38" i="4"/>
  <c r="I39" i="4"/>
  <c r="I43" i="4"/>
  <c r="I45" i="4"/>
  <c r="I35" i="4"/>
  <c r="I34" i="4"/>
  <c r="G193" i="1" l="1"/>
  <c r="H193" i="1" s="1"/>
  <c r="G195" i="8"/>
  <c r="H195" i="8" s="1"/>
  <c r="I195" i="8" s="1"/>
  <c r="J195" i="8" s="1"/>
  <c r="I33" i="4"/>
  <c r="I32" i="4"/>
  <c r="I29" i="4"/>
  <c r="I28" i="4" s="1"/>
  <c r="I24" i="4"/>
  <c r="I25" i="4"/>
  <c r="I26" i="4"/>
  <c r="I18" i="4"/>
  <c r="I19" i="4"/>
  <c r="I20" i="4"/>
  <c r="I17" i="4"/>
  <c r="I23" i="4"/>
  <c r="G192" i="1"/>
  <c r="H192" i="1" s="1"/>
  <c r="I100" i="1"/>
  <c r="J100" i="1" s="1"/>
  <c r="I101" i="1"/>
  <c r="J101" i="1" s="1"/>
  <c r="G191" i="1" l="1"/>
  <c r="H191" i="1" s="1"/>
  <c r="I191" i="1" s="1"/>
  <c r="J191" i="1" s="1"/>
  <c r="G193" i="8"/>
  <c r="H193" i="8" s="1"/>
  <c r="I193" i="8" s="1"/>
  <c r="J193" i="8" s="1"/>
  <c r="I31" i="4"/>
  <c r="I22" i="4"/>
  <c r="I16" i="4"/>
  <c r="G167" i="1" l="1"/>
  <c r="H167" i="1" s="1"/>
  <c r="I167" i="1" s="1"/>
  <c r="J167" i="1" s="1"/>
  <c r="G169" i="8"/>
  <c r="H169" i="8" s="1"/>
  <c r="I169" i="8" s="1"/>
  <c r="J169" i="8" s="1"/>
  <c r="G102" i="1"/>
  <c r="H102" i="1" s="1"/>
  <c r="I102" i="1" s="1"/>
  <c r="J102" i="1" s="1"/>
  <c r="G104" i="8"/>
  <c r="H104" i="8" s="1"/>
  <c r="I104" i="8" s="1"/>
  <c r="J104" i="8" s="1"/>
  <c r="G104" i="1"/>
  <c r="H104" i="1" s="1"/>
  <c r="I104" i="1" s="1"/>
  <c r="J104" i="1" s="1"/>
  <c r="G106" i="8"/>
  <c r="H106" i="8" s="1"/>
  <c r="I106" i="8" s="1"/>
  <c r="J106" i="8" s="1"/>
  <c r="I14" i="4"/>
  <c r="I13" i="4" s="1"/>
  <c r="G95" i="1" l="1"/>
  <c r="G97" i="8"/>
  <c r="H97" i="8" s="1"/>
  <c r="I97" i="8" s="1"/>
  <c r="J97" i="8" s="1"/>
  <c r="J92" i="8" s="1"/>
  <c r="G190" i="1"/>
  <c r="G187" i="1"/>
  <c r="H20" i="1"/>
  <c r="I20" i="1" s="1"/>
  <c r="J20" i="1" s="1"/>
  <c r="I103" i="1" l="1"/>
  <c r="J103" i="1" s="1"/>
  <c r="H91" i="1" l="1"/>
  <c r="I91" i="1" s="1"/>
  <c r="J91" i="1" s="1"/>
  <c r="H92" i="1"/>
  <c r="I92" i="1" s="1"/>
  <c r="J92" i="1" s="1"/>
  <c r="H93" i="1"/>
  <c r="I93" i="1" s="1"/>
  <c r="J93" i="1" s="1"/>
  <c r="H94" i="1"/>
  <c r="I94" i="1" s="1"/>
  <c r="J94" i="1" s="1"/>
  <c r="H95" i="1"/>
  <c r="I95" i="1" s="1"/>
  <c r="J95" i="1" s="1"/>
  <c r="H96" i="1"/>
  <c r="I96" i="1" s="1"/>
  <c r="J96" i="1" s="1"/>
  <c r="H97" i="1"/>
  <c r="I97" i="1" s="1"/>
  <c r="J97" i="1" s="1"/>
  <c r="H98" i="1"/>
  <c r="I98" i="1" s="1"/>
  <c r="J98" i="1" s="1"/>
  <c r="H99" i="1"/>
  <c r="I99" i="1" s="1"/>
  <c r="J99" i="1" s="1"/>
  <c r="H155" i="1" l="1"/>
  <c r="I155" i="1" s="1"/>
  <c r="J155" i="1" s="1"/>
  <c r="H10" i="1"/>
  <c r="I193" i="1" l="1"/>
  <c r="J193" i="1" s="1"/>
  <c r="H1" i="6" l="1"/>
  <c r="I1" i="6" s="1"/>
  <c r="A25" i="2" l="1"/>
  <c r="AC836" i="2"/>
  <c r="AC829" i="2"/>
  <c r="A378" i="2"/>
  <c r="AD378" i="2" s="1"/>
  <c r="AD380" i="2" s="1"/>
  <c r="AC380" i="2"/>
  <c r="H68" i="1"/>
  <c r="I68" i="1" s="1"/>
  <c r="H67" i="1"/>
  <c r="I67" i="1" s="1"/>
  <c r="H66" i="1"/>
  <c r="I66" i="1" s="1"/>
  <c r="A386" i="2"/>
  <c r="B386" i="2" s="1"/>
  <c r="H70" i="1"/>
  <c r="I70" i="1" s="1"/>
  <c r="H69" i="1"/>
  <c r="I69" i="1" s="1"/>
  <c r="A382" i="2"/>
  <c r="B382" i="2" s="1"/>
  <c r="A374" i="2"/>
  <c r="B374" i="2" s="1"/>
  <c r="A370" i="2"/>
  <c r="AD370" i="2" s="1"/>
  <c r="AD372" i="2" s="1"/>
  <c r="AC388" i="2"/>
  <c r="AC384" i="2"/>
  <c r="AC382" i="2" s="1"/>
  <c r="E71" i="8" s="1"/>
  <c r="AC376" i="2"/>
  <c r="AC374" i="2" s="1"/>
  <c r="E69" i="8" s="1"/>
  <c r="AC372" i="2"/>
  <c r="AC370" i="2" s="1"/>
  <c r="E68" i="8" s="1"/>
  <c r="A237" i="2"/>
  <c r="C394" i="2"/>
  <c r="A363" i="2"/>
  <c r="AD363" i="2" s="1"/>
  <c r="AD365" i="2" s="1"/>
  <c r="AD366" i="2" s="1"/>
  <c r="AD367" i="2" s="1"/>
  <c r="AD368" i="2" s="1"/>
  <c r="A356" i="2"/>
  <c r="B356" i="2" s="1"/>
  <c r="A350" i="2"/>
  <c r="AD350" i="2" s="1"/>
  <c r="AD352" i="2" s="1"/>
  <c r="AD353" i="2" s="1"/>
  <c r="AD354" i="2" s="1"/>
  <c r="A344" i="2"/>
  <c r="AD344" i="2" s="1"/>
  <c r="AD346" i="2" s="1"/>
  <c r="AD347" i="2" s="1"/>
  <c r="AD348" i="2" s="1"/>
  <c r="A340" i="2"/>
  <c r="AD340" i="2" s="1"/>
  <c r="AD342" i="2" s="1"/>
  <c r="A336" i="2"/>
  <c r="AD336" i="2" s="1"/>
  <c r="AD338" i="2" s="1"/>
  <c r="A329" i="2"/>
  <c r="AD329" i="2" s="1"/>
  <c r="AD331" i="2" s="1"/>
  <c r="AD332" i="2" s="1"/>
  <c r="AD333" i="2" s="1"/>
  <c r="AD334" i="2" s="1"/>
  <c r="A322" i="2"/>
  <c r="AD322" i="2" s="1"/>
  <c r="AD324" i="2" s="1"/>
  <c r="AD325" i="2" s="1"/>
  <c r="AD326" i="2" s="1"/>
  <c r="AD327" i="2" s="1"/>
  <c r="A315" i="2"/>
  <c r="B315" i="2" s="1"/>
  <c r="A303" i="2"/>
  <c r="B303" i="2" s="1"/>
  <c r="A291" i="2"/>
  <c r="AD291" i="2" s="1"/>
  <c r="AD293" i="2" s="1"/>
  <c r="A285" i="2"/>
  <c r="AD285" i="2" s="1"/>
  <c r="A276" i="2"/>
  <c r="AD276" i="2" s="1"/>
  <c r="A264" i="2"/>
  <c r="AD264" i="2" s="1"/>
  <c r="AD266" i="2" s="1"/>
  <c r="AD267" i="2" s="1"/>
  <c r="AD268" i="2" s="1"/>
  <c r="AD269" i="2" s="1"/>
  <c r="AD270" i="2" s="1"/>
  <c r="AD271" i="2" s="1"/>
  <c r="AD272" i="2" s="1"/>
  <c r="AD273" i="2" s="1"/>
  <c r="AD274" i="2" s="1"/>
  <c r="A252" i="2"/>
  <c r="AD252" i="2" s="1"/>
  <c r="AD254" i="2" s="1"/>
  <c r="AD255" i="2" s="1"/>
  <c r="AD256" i="2" s="1"/>
  <c r="AD257" i="2" s="1"/>
  <c r="AD258" i="2" s="1"/>
  <c r="AD259" i="2" s="1"/>
  <c r="AD260" i="2" s="1"/>
  <c r="AD261" i="2" s="1"/>
  <c r="AD262" i="2" s="1"/>
  <c r="A243" i="2"/>
  <c r="AD243" i="2" s="1"/>
  <c r="A228" i="2"/>
  <c r="AD228" i="2" s="1"/>
  <c r="AD230" i="2" s="1"/>
  <c r="AD231" i="2" s="1"/>
  <c r="AD232" i="2" s="1"/>
  <c r="A222" i="2"/>
  <c r="B222" i="2" s="1"/>
  <c r="A216" i="2"/>
  <c r="AD216" i="2" s="1"/>
  <c r="AD218" i="2" s="1"/>
  <c r="AD219" i="2" s="1"/>
  <c r="AD220" i="2" s="1"/>
  <c r="A215" i="2"/>
  <c r="B215" i="2" s="1"/>
  <c r="AC368" i="2"/>
  <c r="C367" i="2"/>
  <c r="AC367" i="2" s="1"/>
  <c r="C366" i="2"/>
  <c r="AC366" i="2" s="1"/>
  <c r="AC365" i="2"/>
  <c r="AC361" i="2"/>
  <c r="C360" i="2"/>
  <c r="AC360" i="2" s="1"/>
  <c r="C359" i="2"/>
  <c r="AC359" i="2" s="1"/>
  <c r="AC358" i="2"/>
  <c r="C354" i="2"/>
  <c r="AC354" i="2" s="1"/>
  <c r="C353" i="2"/>
  <c r="AC353" i="2" s="1"/>
  <c r="AC352" i="2"/>
  <c r="C348" i="2"/>
  <c r="AC348" i="2" s="1"/>
  <c r="C347" i="2"/>
  <c r="AC347" i="2" s="1"/>
  <c r="AC346" i="2"/>
  <c r="AC342" i="2"/>
  <c r="AC338" i="2"/>
  <c r="C334" i="2"/>
  <c r="S334" i="2" s="1"/>
  <c r="AC334" i="2" s="1"/>
  <c r="C333" i="2"/>
  <c r="S333" i="2" s="1"/>
  <c r="AC333" i="2" s="1"/>
  <c r="S332" i="2"/>
  <c r="AC332" i="2" s="1"/>
  <c r="S331" i="2"/>
  <c r="AC331" i="2" s="1"/>
  <c r="C327" i="2"/>
  <c r="S327" i="2" s="1"/>
  <c r="AC327" i="2" s="1"/>
  <c r="C326" i="2"/>
  <c r="S326" i="2" s="1"/>
  <c r="AC326" i="2" s="1"/>
  <c r="S325" i="2"/>
  <c r="AC325" i="2" s="1"/>
  <c r="S324" i="2"/>
  <c r="AC324" i="2" s="1"/>
  <c r="Y320" i="2"/>
  <c r="S320" i="2" s="1"/>
  <c r="AC319" i="2"/>
  <c r="Y319" i="2"/>
  <c r="S319" i="2" s="1"/>
  <c r="Y318" i="2"/>
  <c r="S318" i="2" s="1"/>
  <c r="AC318" i="2" s="1"/>
  <c r="Y317" i="2"/>
  <c r="S317" i="2" s="1"/>
  <c r="AC317" i="2" s="1"/>
  <c r="AC313" i="2"/>
  <c r="AC312" i="2"/>
  <c r="AC311" i="2"/>
  <c r="AC310" i="2"/>
  <c r="AC309" i="2"/>
  <c r="AC308" i="2"/>
  <c r="AC307" i="2"/>
  <c r="AC306" i="2"/>
  <c r="AC305" i="2"/>
  <c r="AC301" i="2"/>
  <c r="AC300" i="2"/>
  <c r="AC299" i="2"/>
  <c r="AC298" i="2"/>
  <c r="AC297" i="2"/>
  <c r="AC296" i="2"/>
  <c r="AC295" i="2"/>
  <c r="AC294" i="2"/>
  <c r="AC293" i="2"/>
  <c r="AC289" i="2"/>
  <c r="AC288" i="2"/>
  <c r="AC287" i="2"/>
  <c r="K283" i="2"/>
  <c r="AC283" i="2" s="1"/>
  <c r="K282" i="2"/>
  <c r="AC282" i="2" s="1"/>
  <c r="K281" i="2"/>
  <c r="AC281" i="2" s="1"/>
  <c r="K280" i="2"/>
  <c r="AC280" i="2" s="1"/>
  <c r="K279" i="2"/>
  <c r="AC279" i="2" s="1"/>
  <c r="K278" i="2"/>
  <c r="AC278" i="2" s="1"/>
  <c r="S274" i="2"/>
  <c r="AC274" i="2" s="1"/>
  <c r="S273" i="2"/>
  <c r="AC273" i="2" s="1"/>
  <c r="S272" i="2"/>
  <c r="AC272" i="2" s="1"/>
  <c r="S271" i="2"/>
  <c r="AC271" i="2" s="1"/>
  <c r="S270" i="2"/>
  <c r="AC270" i="2" s="1"/>
  <c r="S269" i="2"/>
  <c r="AC269" i="2" s="1"/>
  <c r="S268" i="2"/>
  <c r="AC268" i="2" s="1"/>
  <c r="S267" i="2"/>
  <c r="AC267" i="2" s="1"/>
  <c r="S266" i="2"/>
  <c r="AC266" i="2" s="1"/>
  <c r="S262" i="2"/>
  <c r="AC262" i="2" s="1"/>
  <c r="S261" i="2"/>
  <c r="AC261" i="2" s="1"/>
  <c r="S260" i="2"/>
  <c r="AC260" i="2" s="1"/>
  <c r="S259" i="2"/>
  <c r="AC259" i="2" s="1"/>
  <c r="S258" i="2"/>
  <c r="AC258" i="2" s="1"/>
  <c r="S257" i="2"/>
  <c r="AC257" i="2" s="1"/>
  <c r="S256" i="2"/>
  <c r="AC256" i="2" s="1"/>
  <c r="S255" i="2"/>
  <c r="AC255" i="2" s="1"/>
  <c r="S254" i="2"/>
  <c r="AC254" i="2" s="1"/>
  <c r="Y247" i="2"/>
  <c r="S247" i="2" s="1"/>
  <c r="AC247" i="2" s="1"/>
  <c r="Y246" i="2"/>
  <c r="S246" i="2" s="1"/>
  <c r="AC246" i="2" s="1"/>
  <c r="Y245" i="2"/>
  <c r="S245" i="2" s="1"/>
  <c r="AC245" i="2" s="1"/>
  <c r="C235" i="2"/>
  <c r="AC235" i="2" s="1"/>
  <c r="C234" i="2"/>
  <c r="AC234" i="2" s="1"/>
  <c r="C233" i="2"/>
  <c r="AC233" i="2" s="1"/>
  <c r="AC232" i="2"/>
  <c r="AC231" i="2"/>
  <c r="AC230" i="2"/>
  <c r="AC226" i="2"/>
  <c r="AC225" i="2"/>
  <c r="AC224" i="2"/>
  <c r="C220" i="2"/>
  <c r="AC220" i="2" s="1"/>
  <c r="C219" i="2"/>
  <c r="Y249" i="2" s="1"/>
  <c r="S249" i="2" s="1"/>
  <c r="AC249" i="2" s="1"/>
  <c r="C218" i="2"/>
  <c r="AC218" i="2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0" i="1"/>
  <c r="I50" i="1" s="1"/>
  <c r="H49" i="1"/>
  <c r="I49" i="1" s="1"/>
  <c r="H48" i="1"/>
  <c r="I48" i="1" s="1"/>
  <c r="E67" i="1" l="1"/>
  <c r="J69" i="8"/>
  <c r="E69" i="1"/>
  <c r="J71" i="8"/>
  <c r="E66" i="1"/>
  <c r="J66" i="1" s="1"/>
  <c r="J68" i="8"/>
  <c r="B363" i="2"/>
  <c r="AC386" i="2"/>
  <c r="AC378" i="2"/>
  <c r="E70" i="8" s="1"/>
  <c r="J67" i="1"/>
  <c r="B378" i="2"/>
  <c r="AD374" i="2"/>
  <c r="AD376" i="2" s="1"/>
  <c r="J69" i="1"/>
  <c r="AD382" i="2"/>
  <c r="AD384" i="2" s="1"/>
  <c r="AD386" i="2"/>
  <c r="AD388" i="2" s="1"/>
  <c r="B370" i="2"/>
  <c r="AD278" i="2"/>
  <c r="AD279" i="2" s="1"/>
  <c r="AD280" i="2" s="1"/>
  <c r="AD281" i="2" s="1"/>
  <c r="AD282" i="2" s="1"/>
  <c r="AD245" i="2"/>
  <c r="AD246" i="2" s="1"/>
  <c r="AD247" i="2" s="1"/>
  <c r="AD248" i="2" s="1"/>
  <c r="AD249" i="2" s="1"/>
  <c r="AD250" i="2" s="1"/>
  <c r="AD233" i="2"/>
  <c r="AD234" i="2" s="1"/>
  <c r="AD235" i="2" s="1"/>
  <c r="B276" i="2"/>
  <c r="AD315" i="2"/>
  <c r="AD317" i="2" s="1"/>
  <c r="AD318" i="2" s="1"/>
  <c r="AD319" i="2" s="1"/>
  <c r="AD320" i="2" s="1"/>
  <c r="B252" i="2"/>
  <c r="B216" i="2"/>
  <c r="B291" i="2"/>
  <c r="B322" i="2"/>
  <c r="B285" i="2"/>
  <c r="B344" i="2"/>
  <c r="AC285" i="2"/>
  <c r="E57" i="8" s="1"/>
  <c r="AC222" i="2"/>
  <c r="E51" i="8" s="1"/>
  <c r="Y248" i="2"/>
  <c r="S248" i="2" s="1"/>
  <c r="AC248" i="2" s="1"/>
  <c r="AD222" i="2"/>
  <c r="AD224" i="2" s="1"/>
  <c r="AD225" i="2" s="1"/>
  <c r="AD226" i="2" s="1"/>
  <c r="AC336" i="2"/>
  <c r="E62" i="8" s="1"/>
  <c r="AC344" i="2"/>
  <c r="E64" i="8" s="1"/>
  <c r="AC363" i="2"/>
  <c r="AC320" i="2"/>
  <c r="AD356" i="2"/>
  <c r="AD358" i="2" s="1"/>
  <c r="AD359" i="2" s="1"/>
  <c r="AD360" i="2" s="1"/>
  <c r="AD361" i="2" s="1"/>
  <c r="AC291" i="2"/>
  <c r="E58" i="8" s="1"/>
  <c r="B336" i="2"/>
  <c r="AC219" i="2"/>
  <c r="AC216" i="2" s="1"/>
  <c r="E50" i="8" s="1"/>
  <c r="AC264" i="2"/>
  <c r="AC303" i="2"/>
  <c r="E59" i="8" s="1"/>
  <c r="AC315" i="2"/>
  <c r="AC322" i="2"/>
  <c r="AC329" i="2"/>
  <c r="AC356" i="2"/>
  <c r="E66" i="8" s="1"/>
  <c r="AC340" i="2"/>
  <c r="E63" i="8" s="1"/>
  <c r="AC350" i="2"/>
  <c r="AC252" i="2"/>
  <c r="E55" i="8" s="1"/>
  <c r="AD294" i="2"/>
  <c r="AD295" i="2" s="1"/>
  <c r="AD296" i="2" s="1"/>
  <c r="AD297" i="2" s="1"/>
  <c r="AD298" i="2" s="1"/>
  <c r="AD299" i="2" s="1"/>
  <c r="AD300" i="2" s="1"/>
  <c r="AD301" i="2" s="1"/>
  <c r="B228" i="2"/>
  <c r="B243" i="2"/>
  <c r="B329" i="2"/>
  <c r="B340" i="2"/>
  <c r="Y250" i="2"/>
  <c r="S250" i="2" s="1"/>
  <c r="AC250" i="2" s="1"/>
  <c r="AC228" i="2"/>
  <c r="E52" i="8" s="1"/>
  <c r="B264" i="2"/>
  <c r="AC276" i="2"/>
  <c r="AD303" i="2"/>
  <c r="B350" i="2"/>
  <c r="E61" i="1" l="1"/>
  <c r="J63" i="8"/>
  <c r="E64" i="1"/>
  <c r="J66" i="8"/>
  <c r="E48" i="1"/>
  <c r="J50" i="8"/>
  <c r="E61" i="8"/>
  <c r="E65" i="8"/>
  <c r="E55" i="1"/>
  <c r="J57" i="8"/>
  <c r="E67" i="8"/>
  <c r="E49" i="1"/>
  <c r="J51" i="8"/>
  <c r="E50" i="1"/>
  <c r="J52" i="8"/>
  <c r="E72" i="8"/>
  <c r="E56" i="1"/>
  <c r="J58" i="8"/>
  <c r="E56" i="8"/>
  <c r="E57" i="1"/>
  <c r="J59" i="8"/>
  <c r="E62" i="1"/>
  <c r="J64" i="8"/>
  <c r="E53" i="1"/>
  <c r="J55" i="8"/>
  <c r="E60" i="1"/>
  <c r="J62" i="8"/>
  <c r="E68" i="1"/>
  <c r="J70" i="8"/>
  <c r="AD283" i="2"/>
  <c r="AD287" i="2"/>
  <c r="AD288" i="2" s="1"/>
  <c r="AD289" i="2" s="1"/>
  <c r="AD305" i="2"/>
  <c r="AD306" i="2" s="1"/>
  <c r="AD307" i="2" s="1"/>
  <c r="AD308" i="2" s="1"/>
  <c r="AD309" i="2" s="1"/>
  <c r="AD310" i="2" s="1"/>
  <c r="AD311" i="2" s="1"/>
  <c r="AD312" i="2" s="1"/>
  <c r="AD313" i="2" s="1"/>
  <c r="AC243" i="2"/>
  <c r="E54" i="8" s="1"/>
  <c r="E59" i="1" l="1"/>
  <c r="J59" i="1" s="1"/>
  <c r="J61" i="8"/>
  <c r="E65" i="1"/>
  <c r="J65" i="1" s="1"/>
  <c r="J67" i="8"/>
  <c r="E54" i="1"/>
  <c r="J54" i="1" s="1"/>
  <c r="J56" i="8"/>
  <c r="E52" i="1"/>
  <c r="J54" i="8"/>
  <c r="E70" i="1"/>
  <c r="J70" i="1" s="1"/>
  <c r="J72" i="8"/>
  <c r="E63" i="1"/>
  <c r="J63" i="1" s="1"/>
  <c r="J65" i="8"/>
  <c r="H14" i="1"/>
  <c r="I14" i="1" s="1"/>
  <c r="J14" i="1" s="1"/>
  <c r="K835" i="2" l="1"/>
  <c r="AC835" i="2" s="1"/>
  <c r="K834" i="2"/>
  <c r="AC834" i="2" s="1"/>
  <c r="K833" i="2"/>
  <c r="AC833" i="2" s="1"/>
  <c r="AC822" i="2"/>
  <c r="K821" i="2"/>
  <c r="AC821" i="2" s="1"/>
  <c r="K820" i="2"/>
  <c r="AC820" i="2" s="1"/>
  <c r="K819" i="2"/>
  <c r="AC819" i="2" s="1"/>
  <c r="AC815" i="2"/>
  <c r="AC817" i="2" l="1"/>
  <c r="E175" i="8" s="1"/>
  <c r="AC831" i="2"/>
  <c r="E177" i="8" s="1"/>
  <c r="A769" i="2"/>
  <c r="AD769" i="2" s="1"/>
  <c r="AD771" i="2" s="1"/>
  <c r="AC771" i="2"/>
  <c r="H163" i="1"/>
  <c r="I163" i="1" s="1"/>
  <c r="C416" i="2"/>
  <c r="AC416" i="2" s="1"/>
  <c r="C415" i="2"/>
  <c r="AC415" i="2" s="1"/>
  <c r="C414" i="2"/>
  <c r="AC414" i="2" s="1"/>
  <c r="C408" i="2"/>
  <c r="AC408" i="2" s="1"/>
  <c r="C407" i="2"/>
  <c r="AC407" i="2" s="1"/>
  <c r="C406" i="2"/>
  <c r="AC406" i="2" s="1"/>
  <c r="C241" i="2"/>
  <c r="AC241" i="2" s="1"/>
  <c r="C240" i="2"/>
  <c r="AC240" i="2" s="1"/>
  <c r="C239" i="2"/>
  <c r="AC239" i="2" s="1"/>
  <c r="AD237" i="2"/>
  <c r="AD239" i="2" s="1"/>
  <c r="AD240" i="2" s="1"/>
  <c r="AD241" i="2" s="1"/>
  <c r="H51" i="1"/>
  <c r="I51" i="1" s="1"/>
  <c r="AC394" i="2"/>
  <c r="J64" i="1"/>
  <c r="AC204" i="2"/>
  <c r="AC203" i="2"/>
  <c r="C202" i="2"/>
  <c r="AC202" i="2" s="1"/>
  <c r="C201" i="2"/>
  <c r="AC201" i="2" s="1"/>
  <c r="AC200" i="2"/>
  <c r="AC199" i="2"/>
  <c r="A206" i="2"/>
  <c r="AD206" i="2" s="1"/>
  <c r="AC191" i="2"/>
  <c r="AC194" i="2"/>
  <c r="J62" i="1" s="1"/>
  <c r="AC195" i="2"/>
  <c r="S166" i="2"/>
  <c r="AC166" i="2" s="1"/>
  <c r="S165" i="2"/>
  <c r="AC165" i="2" s="1"/>
  <c r="S164" i="2"/>
  <c r="AC164" i="2" s="1"/>
  <c r="S163" i="2"/>
  <c r="AC163" i="2" s="1"/>
  <c r="Y151" i="2"/>
  <c r="S149" i="2"/>
  <c r="S159" i="2"/>
  <c r="AC159" i="2" s="1"/>
  <c r="AC145" i="2"/>
  <c r="AC144" i="2"/>
  <c r="AC143" i="2"/>
  <c r="AC142" i="2"/>
  <c r="J56" i="1" s="1"/>
  <c r="AC141" i="2"/>
  <c r="AC140" i="2"/>
  <c r="J55" i="1"/>
  <c r="A147" i="2"/>
  <c r="B147" i="2" s="1"/>
  <c r="S115" i="2"/>
  <c r="AC115" i="2" s="1"/>
  <c r="S114" i="2"/>
  <c r="AC114" i="2" s="1"/>
  <c r="S113" i="2"/>
  <c r="AC113" i="2" s="1"/>
  <c r="S112" i="2"/>
  <c r="AC112" i="2" s="1"/>
  <c r="J53" i="1" s="1"/>
  <c r="S111" i="2"/>
  <c r="AC111" i="2" s="1"/>
  <c r="S110" i="2"/>
  <c r="AC110" i="2" s="1"/>
  <c r="A117" i="2"/>
  <c r="B117" i="2" s="1"/>
  <c r="J52" i="1"/>
  <c r="K121" i="2"/>
  <c r="AC121" i="2" s="1"/>
  <c r="K122" i="2"/>
  <c r="AC122" i="2" s="1"/>
  <c r="K120" i="2"/>
  <c r="AC120" i="2" s="1"/>
  <c r="K119" i="2"/>
  <c r="AC119" i="2" s="1"/>
  <c r="AC79" i="2"/>
  <c r="AC859" i="2"/>
  <c r="AC858" i="2"/>
  <c r="AC854" i="2"/>
  <c r="AC853" i="2"/>
  <c r="AC868" i="2"/>
  <c r="AC867" i="2"/>
  <c r="AC866" i="2"/>
  <c r="AC865" i="2"/>
  <c r="AC864" i="2"/>
  <c r="AC863" i="2"/>
  <c r="AC808" i="2"/>
  <c r="AC807" i="2"/>
  <c r="A805" i="2"/>
  <c r="AD805" i="2" s="1"/>
  <c r="AD807" i="2" s="1"/>
  <c r="AD808" i="2" s="1"/>
  <c r="H171" i="1"/>
  <c r="I171" i="1" s="1"/>
  <c r="AC413" i="2"/>
  <c r="AC412" i="2"/>
  <c r="AC405" i="2"/>
  <c r="AC404" i="2"/>
  <c r="AC400" i="2"/>
  <c r="AC399" i="2"/>
  <c r="AC31" i="2"/>
  <c r="AC190" i="2"/>
  <c r="AC213" i="2"/>
  <c r="AC209" i="2"/>
  <c r="AC208" i="2"/>
  <c r="AC171" i="2"/>
  <c r="AC170" i="2"/>
  <c r="AC176" i="2"/>
  <c r="AC175" i="2"/>
  <c r="C152" i="2"/>
  <c r="S152" i="2" s="1"/>
  <c r="AC152" i="2" s="1"/>
  <c r="C151" i="2"/>
  <c r="S150" i="2"/>
  <c r="AC150" i="2" s="1"/>
  <c r="S156" i="2"/>
  <c r="AC156" i="2" s="1"/>
  <c r="S158" i="2"/>
  <c r="AC158" i="2" s="1"/>
  <c r="AC132" i="2"/>
  <c r="AC131" i="2"/>
  <c r="AC134" i="2"/>
  <c r="AC133" i="2"/>
  <c r="Y94" i="2"/>
  <c r="S104" i="2"/>
  <c r="AC104" i="2" s="1"/>
  <c r="AC88" i="2"/>
  <c r="AC87" i="2"/>
  <c r="AC77" i="2"/>
  <c r="AC76" i="2"/>
  <c r="S102" i="2"/>
  <c r="AC102" i="2" s="1"/>
  <c r="S95" i="2"/>
  <c r="AC95" i="2" s="1"/>
  <c r="S106" i="2"/>
  <c r="S105" i="2"/>
  <c r="AC105" i="2" s="1"/>
  <c r="S103" i="2"/>
  <c r="AC103" i="2" s="1"/>
  <c r="S101" i="2"/>
  <c r="AC101" i="2" s="1"/>
  <c r="Y96" i="2"/>
  <c r="Y97" i="2"/>
  <c r="AC90" i="2"/>
  <c r="J48" i="1" s="1"/>
  <c r="AC89" i="2"/>
  <c r="A154" i="2"/>
  <c r="AC83" i="2"/>
  <c r="AC78" i="2"/>
  <c r="AC59" i="2"/>
  <c r="AC55" i="2"/>
  <c r="K51" i="2"/>
  <c r="AC51" i="2" s="1"/>
  <c r="AC46" i="2"/>
  <c r="AC50" i="2"/>
  <c r="AC45" i="2"/>
  <c r="AC466" i="2"/>
  <c r="AC464" i="2" s="1"/>
  <c r="E91" i="8" s="1"/>
  <c r="AC462" i="2"/>
  <c r="AC460" i="2" s="1"/>
  <c r="E90" i="8" s="1"/>
  <c r="AC881" i="2"/>
  <c r="AC879" i="2" s="1"/>
  <c r="E188" i="8" s="1"/>
  <c r="AC458" i="2"/>
  <c r="AC456" i="2" s="1"/>
  <c r="E89" i="8" s="1"/>
  <c r="AC454" i="2"/>
  <c r="AC453" i="2"/>
  <c r="AC449" i="2"/>
  <c r="AC447" i="2" s="1"/>
  <c r="E87" i="8" s="1"/>
  <c r="J87" i="8" s="1"/>
  <c r="AC437" i="2"/>
  <c r="AC435" i="2" s="1"/>
  <c r="E84" i="8" s="1"/>
  <c r="AC441" i="2"/>
  <c r="AC439" i="2" s="1"/>
  <c r="AC445" i="2"/>
  <c r="AC443" i="2" s="1"/>
  <c r="AC433" i="2"/>
  <c r="AC431" i="2" s="1"/>
  <c r="AC429" i="2"/>
  <c r="AC427" i="2" s="1"/>
  <c r="AC425" i="2"/>
  <c r="AC423" i="2" s="1"/>
  <c r="AC421" i="2"/>
  <c r="AC419" i="2" s="1"/>
  <c r="E80" i="8" s="1"/>
  <c r="A464" i="2"/>
  <c r="B464" i="2" s="1"/>
  <c r="A460" i="2"/>
  <c r="B460" i="2" s="1"/>
  <c r="A879" i="2"/>
  <c r="B879" i="2" s="1"/>
  <c r="A456" i="2"/>
  <c r="B456" i="2" s="1"/>
  <c r="A451" i="2"/>
  <c r="AD451" i="2" s="1"/>
  <c r="AD453" i="2" s="1"/>
  <c r="AD454" i="2" s="1"/>
  <c r="A447" i="2"/>
  <c r="AD447" i="2" s="1"/>
  <c r="AD449" i="2" s="1"/>
  <c r="A443" i="2"/>
  <c r="B443" i="2" s="1"/>
  <c r="A439" i="2"/>
  <c r="B439" i="2" s="1"/>
  <c r="A435" i="2"/>
  <c r="B435" i="2" s="1"/>
  <c r="A431" i="2"/>
  <c r="B431" i="2" s="1"/>
  <c r="A427" i="2"/>
  <c r="B427" i="2" s="1"/>
  <c r="A423" i="2"/>
  <c r="B423" i="2" s="1"/>
  <c r="A419" i="2"/>
  <c r="B419" i="2" s="1"/>
  <c r="A418" i="2"/>
  <c r="B418" i="2" s="1"/>
  <c r="AC965" i="2"/>
  <c r="I961" i="2"/>
  <c r="AC961" i="2" s="1"/>
  <c r="AC534" i="2"/>
  <c r="AC532" i="2"/>
  <c r="Y508" i="2"/>
  <c r="AC508" i="2" s="1"/>
  <c r="Y543" i="2"/>
  <c r="AC543" i="2" s="1"/>
  <c r="AC563" i="2"/>
  <c r="AC561" i="2" s="1"/>
  <c r="E126" i="8" s="1"/>
  <c r="AC559" i="2"/>
  <c r="AC558" i="2"/>
  <c r="AC554" i="2"/>
  <c r="AC553" i="2"/>
  <c r="AC549" i="2"/>
  <c r="AC548" i="2"/>
  <c r="AC544" i="2"/>
  <c r="AC539" i="2"/>
  <c r="AC538" i="2"/>
  <c r="AC533" i="2"/>
  <c r="Y517" i="2"/>
  <c r="AC517" i="2" s="1"/>
  <c r="Y494" i="2"/>
  <c r="AC494" i="2" s="1"/>
  <c r="Y499" i="2"/>
  <c r="AC499" i="2" s="1"/>
  <c r="Y522" i="2"/>
  <c r="AC522" i="2" s="1"/>
  <c r="Y527" i="2"/>
  <c r="AC527" i="2" s="1"/>
  <c r="Y513" i="2"/>
  <c r="AC513" i="2" s="1"/>
  <c r="AC490" i="2"/>
  <c r="AC495" i="2"/>
  <c r="AC500" i="2"/>
  <c r="AC504" i="2"/>
  <c r="AC509" i="2"/>
  <c r="AC518" i="2"/>
  <c r="AC523" i="2"/>
  <c r="AC528" i="2"/>
  <c r="AC486" i="2"/>
  <c r="AC485" i="2"/>
  <c r="AC481" i="2"/>
  <c r="AC477" i="2"/>
  <c r="AC476" i="2"/>
  <c r="AC678" i="2"/>
  <c r="AC676" i="2" s="1"/>
  <c r="E149" i="8" s="1"/>
  <c r="AC674" i="2"/>
  <c r="AC672" i="2" s="1"/>
  <c r="E148" i="8" s="1"/>
  <c r="A676" i="2"/>
  <c r="B676" i="2" s="1"/>
  <c r="A672" i="2"/>
  <c r="AD672" i="2" s="1"/>
  <c r="AD674" i="2" s="1"/>
  <c r="H147" i="1"/>
  <c r="I147" i="1" s="1"/>
  <c r="H146" i="1"/>
  <c r="I146" i="1" s="1"/>
  <c r="A668" i="2"/>
  <c r="B668" i="2" s="1"/>
  <c r="A664" i="2"/>
  <c r="B664" i="2" s="1"/>
  <c r="A660" i="2"/>
  <c r="AC670" i="2"/>
  <c r="AC668" i="2" s="1"/>
  <c r="AC666" i="2"/>
  <c r="AC664" i="2" s="1"/>
  <c r="H143" i="1"/>
  <c r="I143" i="1" s="1"/>
  <c r="H144" i="1"/>
  <c r="I144" i="1" s="1"/>
  <c r="AC662" i="2"/>
  <c r="E89" i="1" l="1"/>
  <c r="J91" i="8"/>
  <c r="E82" i="1"/>
  <c r="J84" i="8"/>
  <c r="E78" i="1"/>
  <c r="J80" i="8"/>
  <c r="E87" i="1"/>
  <c r="J89" i="8"/>
  <c r="E147" i="1"/>
  <c r="J149" i="8"/>
  <c r="E124" i="1"/>
  <c r="J126" i="8"/>
  <c r="E186" i="1"/>
  <c r="J188" i="8"/>
  <c r="E175" i="1"/>
  <c r="J177" i="8"/>
  <c r="E146" i="1"/>
  <c r="J148" i="8"/>
  <c r="E88" i="1"/>
  <c r="J90" i="8"/>
  <c r="E173" i="1"/>
  <c r="J175" i="8"/>
  <c r="AC769" i="2"/>
  <c r="J163" i="1" s="1"/>
  <c r="B769" i="2"/>
  <c r="AC410" i="2"/>
  <c r="AC237" i="2"/>
  <c r="B237" i="2"/>
  <c r="AC206" i="2"/>
  <c r="AC85" i="2"/>
  <c r="B206" i="2"/>
  <c r="AC173" i="2"/>
  <c r="AC168" i="2"/>
  <c r="AC161" i="2"/>
  <c r="J58" i="1" s="1"/>
  <c r="AC138" i="2"/>
  <c r="E38" i="8" s="1"/>
  <c r="AD147" i="2"/>
  <c r="AC117" i="2"/>
  <c r="E35" i="8" s="1"/>
  <c r="AC108" i="2"/>
  <c r="AD117" i="2"/>
  <c r="J50" i="1"/>
  <c r="AC106" i="2"/>
  <c r="AC81" i="2"/>
  <c r="AC851" i="2"/>
  <c r="E182" i="8" s="1"/>
  <c r="AC856" i="2"/>
  <c r="E183" i="8" s="1"/>
  <c r="AC861" i="2"/>
  <c r="AC402" i="2"/>
  <c r="AC397" i="2"/>
  <c r="AC805" i="2"/>
  <c r="B805" i="2"/>
  <c r="C185" i="2"/>
  <c r="AC185" i="2" s="1"/>
  <c r="J60" i="1" s="1"/>
  <c r="C186" i="2"/>
  <c r="AC186" i="2" s="1"/>
  <c r="C193" i="2"/>
  <c r="AC193" i="2" s="1"/>
  <c r="C192" i="2"/>
  <c r="AC192" i="2" s="1"/>
  <c r="C181" i="2"/>
  <c r="AC181" i="2" s="1"/>
  <c r="C180" i="2"/>
  <c r="S151" i="2"/>
  <c r="AC151" i="2" s="1"/>
  <c r="J57" i="1" s="1"/>
  <c r="S157" i="2"/>
  <c r="AC149" i="2"/>
  <c r="C127" i="2"/>
  <c r="C126" i="2"/>
  <c r="AC74" i="2"/>
  <c r="S94" i="2"/>
  <c r="AC94" i="2" s="1"/>
  <c r="J49" i="1" s="1"/>
  <c r="S96" i="2"/>
  <c r="AC96" i="2" s="1"/>
  <c r="S97" i="2"/>
  <c r="AC97" i="2" s="1"/>
  <c r="B154" i="2"/>
  <c r="AD154" i="2"/>
  <c r="AD156" i="2" s="1"/>
  <c r="AD157" i="2" s="1"/>
  <c r="AD158" i="2" s="1"/>
  <c r="B447" i="2"/>
  <c r="AC48" i="2"/>
  <c r="AC43" i="2"/>
  <c r="O63" i="2" s="1"/>
  <c r="AC63" i="2" s="1"/>
  <c r="O69" i="2" s="1"/>
  <c r="AC69" i="2" s="1"/>
  <c r="AC451" i="2"/>
  <c r="E88" i="8" s="1"/>
  <c r="AD456" i="2"/>
  <c r="AD458" i="2" s="1"/>
  <c r="AD879" i="2"/>
  <c r="AD881" i="2" s="1"/>
  <c r="AD419" i="2"/>
  <c r="AD421" i="2" s="1"/>
  <c r="AD439" i="2"/>
  <c r="AD441" i="2" s="1"/>
  <c r="AD464" i="2"/>
  <c r="AD466" i="2" s="1"/>
  <c r="AD435" i="2"/>
  <c r="AD437" i="2" s="1"/>
  <c r="AD443" i="2"/>
  <c r="AD445" i="2" s="1"/>
  <c r="B451" i="2"/>
  <c r="AD431" i="2"/>
  <c r="AD433" i="2" s="1"/>
  <c r="AD423" i="2"/>
  <c r="AD425" i="2" s="1"/>
  <c r="AD427" i="2"/>
  <c r="AD429" i="2" s="1"/>
  <c r="AC530" i="2"/>
  <c r="E120" i="8" s="1"/>
  <c r="AC525" i="2"/>
  <c r="E119" i="8" s="1"/>
  <c r="AC502" i="2"/>
  <c r="E114" i="8" s="1"/>
  <c r="AC536" i="2"/>
  <c r="E121" i="8" s="1"/>
  <c r="AC483" i="2"/>
  <c r="E110" i="8" s="1"/>
  <c r="AC546" i="2"/>
  <c r="E123" i="8" s="1"/>
  <c r="AC556" i="2"/>
  <c r="E125" i="8" s="1"/>
  <c r="AC551" i="2"/>
  <c r="E124" i="8" s="1"/>
  <c r="AC492" i="2"/>
  <c r="E112" i="8" s="1"/>
  <c r="AC474" i="2"/>
  <c r="E108" i="8" s="1"/>
  <c r="AC497" i="2"/>
  <c r="E113" i="8" s="1"/>
  <c r="AC479" i="2"/>
  <c r="E109" i="8" s="1"/>
  <c r="AC520" i="2"/>
  <c r="E118" i="8" s="1"/>
  <c r="AC488" i="2"/>
  <c r="E111" i="8" s="1"/>
  <c r="AC541" i="2"/>
  <c r="E122" i="8" s="1"/>
  <c r="AC506" i="2"/>
  <c r="E115" i="8" s="1"/>
  <c r="AC511" i="2"/>
  <c r="E116" i="8" s="1"/>
  <c r="AC515" i="2"/>
  <c r="E117" i="8" s="1"/>
  <c r="J146" i="1"/>
  <c r="AD676" i="2"/>
  <c r="AD678" i="2" s="1"/>
  <c r="B672" i="2"/>
  <c r="AD668" i="2"/>
  <c r="AD670" i="2" s="1"/>
  <c r="AD664" i="2"/>
  <c r="AD666" i="2" s="1"/>
  <c r="AC658" i="2"/>
  <c r="AD660" i="2"/>
  <c r="AD662" i="2" s="1"/>
  <c r="A656" i="2"/>
  <c r="AD656" i="2" s="1"/>
  <c r="AD658" i="2" s="1"/>
  <c r="AC660" i="2"/>
  <c r="J143" i="1" s="1"/>
  <c r="H142" i="1"/>
  <c r="I142" i="1" s="1"/>
  <c r="H145" i="1"/>
  <c r="I145" i="1" s="1"/>
  <c r="AC579" i="2"/>
  <c r="AC578" i="2"/>
  <c r="AC574" i="2"/>
  <c r="AC573" i="2"/>
  <c r="AC568" i="2"/>
  <c r="AC567" i="2"/>
  <c r="AC569" i="2"/>
  <c r="A565" i="2"/>
  <c r="B565" i="2" s="1"/>
  <c r="AC654" i="2"/>
  <c r="AC653" i="2"/>
  <c r="A641" i="2"/>
  <c r="AD641" i="2" s="1"/>
  <c r="AD643" i="2" s="1"/>
  <c r="AD644" i="2" s="1"/>
  <c r="AC644" i="2"/>
  <c r="AC643" i="2"/>
  <c r="AC649" i="2"/>
  <c r="AC648" i="2"/>
  <c r="H140" i="1"/>
  <c r="I140" i="1" s="1"/>
  <c r="A631" i="2"/>
  <c r="AD631" i="2" s="1"/>
  <c r="AD633" i="2" s="1"/>
  <c r="AD634" i="2" s="1"/>
  <c r="AC634" i="2"/>
  <c r="AC633" i="2"/>
  <c r="H138" i="1"/>
  <c r="I138" i="1" s="1"/>
  <c r="AC639" i="2"/>
  <c r="AC638" i="2"/>
  <c r="AC629" i="2"/>
  <c r="AC628" i="2"/>
  <c r="AC624" i="2"/>
  <c r="AC623" i="2"/>
  <c r="AC619" i="2"/>
  <c r="AC618" i="2"/>
  <c r="AC614" i="2"/>
  <c r="AC613" i="2"/>
  <c r="AC609" i="2"/>
  <c r="AC608" i="2"/>
  <c r="AC604" i="2"/>
  <c r="AC603" i="2"/>
  <c r="AC599" i="2"/>
  <c r="AC598" i="2"/>
  <c r="AC594" i="2"/>
  <c r="AC593" i="2"/>
  <c r="AC589" i="2"/>
  <c r="AC588" i="2"/>
  <c r="AC584" i="2"/>
  <c r="AC583" i="2"/>
  <c r="A651" i="2"/>
  <c r="A646" i="2"/>
  <c r="A636" i="2"/>
  <c r="B636" i="2" s="1"/>
  <c r="A626" i="2"/>
  <c r="A621" i="2"/>
  <c r="B621" i="2" s="1"/>
  <c r="A616" i="2"/>
  <c r="AD616" i="2" s="1"/>
  <c r="AD618" i="2" s="1"/>
  <c r="AD619" i="2" s="1"/>
  <c r="A611" i="2"/>
  <c r="A606" i="2"/>
  <c r="B606" i="2" s="1"/>
  <c r="A601" i="2"/>
  <c r="B601" i="2" s="1"/>
  <c r="A596" i="2"/>
  <c r="B596" i="2" s="1"/>
  <c r="A591" i="2"/>
  <c r="B591" i="2" s="1"/>
  <c r="A586" i="2"/>
  <c r="A581" i="2"/>
  <c r="AD581" i="2" s="1"/>
  <c r="AD583" i="2" s="1"/>
  <c r="AD584" i="2" s="1"/>
  <c r="A576" i="2"/>
  <c r="B576" i="2" s="1"/>
  <c r="A571" i="2"/>
  <c r="B571" i="2" s="1"/>
  <c r="A561" i="2"/>
  <c r="AD561" i="2" s="1"/>
  <c r="AD563" i="2" s="1"/>
  <c r="A556" i="2"/>
  <c r="B556" i="2" s="1"/>
  <c r="A551" i="2"/>
  <c r="A546" i="2"/>
  <c r="B546" i="2" s="1"/>
  <c r="A541" i="2"/>
  <c r="AD541" i="2" s="1"/>
  <c r="AD543" i="2" s="1"/>
  <c r="AD544" i="2" s="1"/>
  <c r="A536" i="2"/>
  <c r="AD536" i="2" s="1"/>
  <c r="AD538" i="2" s="1"/>
  <c r="AD539" i="2" s="1"/>
  <c r="A530" i="2"/>
  <c r="B530" i="2" s="1"/>
  <c r="A525" i="2"/>
  <c r="AD525" i="2" s="1"/>
  <c r="AD527" i="2" s="1"/>
  <c r="AD528" i="2" s="1"/>
  <c r="A520" i="2"/>
  <c r="B520" i="2" s="1"/>
  <c r="A515" i="2"/>
  <c r="AD515" i="2" s="1"/>
  <c r="AD517" i="2" s="1"/>
  <c r="AD518" i="2" s="1"/>
  <c r="A511" i="2"/>
  <c r="B511" i="2" s="1"/>
  <c r="A506" i="2"/>
  <c r="AD506" i="2" s="1"/>
  <c r="AD508" i="2" s="1"/>
  <c r="AD509" i="2" s="1"/>
  <c r="A502" i="2"/>
  <c r="B502" i="2" s="1"/>
  <c r="A497" i="2"/>
  <c r="AD497" i="2" s="1"/>
  <c r="AD499" i="2" s="1"/>
  <c r="AD500" i="2" s="1"/>
  <c r="A492" i="2"/>
  <c r="B492" i="2" s="1"/>
  <c r="A488" i="2"/>
  <c r="AD488" i="2" s="1"/>
  <c r="AD490" i="2" s="1"/>
  <c r="A483" i="2"/>
  <c r="B483" i="2" s="1"/>
  <c r="A479" i="2"/>
  <c r="AD479" i="2" s="1"/>
  <c r="AD481" i="2" s="1"/>
  <c r="A474" i="2"/>
  <c r="B474" i="2" s="1"/>
  <c r="A473" i="2"/>
  <c r="B473" i="2" s="1"/>
  <c r="H122" i="1"/>
  <c r="I122" i="1" s="1"/>
  <c r="H123" i="1"/>
  <c r="I123" i="1" s="1"/>
  <c r="H124" i="1"/>
  <c r="I124" i="1" s="1"/>
  <c r="H118" i="1"/>
  <c r="I118" i="1" s="1"/>
  <c r="H121" i="1"/>
  <c r="I121" i="1" s="1"/>
  <c r="H119" i="1"/>
  <c r="I119" i="1" s="1"/>
  <c r="H116" i="1"/>
  <c r="I116" i="1" s="1"/>
  <c r="H117" i="1"/>
  <c r="I117" i="1" s="1"/>
  <c r="H111" i="1"/>
  <c r="I111" i="1" s="1"/>
  <c r="H110" i="1"/>
  <c r="I110" i="1" s="1"/>
  <c r="H109" i="1"/>
  <c r="I109" i="1" s="1"/>
  <c r="H139" i="1"/>
  <c r="I139" i="1" s="1"/>
  <c r="H115" i="1"/>
  <c r="I115" i="1" s="1"/>
  <c r="H114" i="1"/>
  <c r="I114" i="1" s="1"/>
  <c r="H113" i="1"/>
  <c r="I113" i="1" s="1"/>
  <c r="H112" i="1"/>
  <c r="I112" i="1" s="1"/>
  <c r="H134" i="1"/>
  <c r="I134" i="1" s="1"/>
  <c r="H133" i="1"/>
  <c r="I133" i="1" s="1"/>
  <c r="H132" i="1"/>
  <c r="I132" i="1" s="1"/>
  <c r="H131" i="1"/>
  <c r="I131" i="1" s="1"/>
  <c r="H136" i="1"/>
  <c r="I136" i="1" s="1"/>
  <c r="H135" i="1"/>
  <c r="I135" i="1" s="1"/>
  <c r="H137" i="1"/>
  <c r="I137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0" i="1"/>
  <c r="I120" i="1" s="1"/>
  <c r="AC942" i="2"/>
  <c r="AC940" i="2" s="1"/>
  <c r="AC938" i="2"/>
  <c r="AC936" i="2" s="1"/>
  <c r="AC934" i="2"/>
  <c r="AC932" i="2" s="1"/>
  <c r="AC930" i="2"/>
  <c r="AC928" i="2" s="1"/>
  <c r="AC926" i="2"/>
  <c r="AC924" i="2" s="1"/>
  <c r="AC922" i="2"/>
  <c r="AC920" i="2" s="1"/>
  <c r="AC918" i="2"/>
  <c r="AC916" i="2" s="1"/>
  <c r="AC914" i="2"/>
  <c r="AC912" i="2" s="1"/>
  <c r="AC910" i="2"/>
  <c r="AC908" i="2" s="1"/>
  <c r="AC906" i="2"/>
  <c r="AC904" i="2" s="1"/>
  <c r="AC902" i="2"/>
  <c r="AC900" i="2" s="1"/>
  <c r="E192" i="8" s="1"/>
  <c r="AC898" i="2"/>
  <c r="AC897" i="2"/>
  <c r="AC893" i="2"/>
  <c r="AC891" i="2" s="1"/>
  <c r="E190" i="8" s="1"/>
  <c r="AC889" i="2"/>
  <c r="AC887" i="2" s="1"/>
  <c r="AC885" i="2"/>
  <c r="AC883" i="2" s="1"/>
  <c r="E189" i="8" s="1"/>
  <c r="K828" i="2"/>
  <c r="AC828" i="2" s="1"/>
  <c r="K827" i="2"/>
  <c r="AC827" i="2" s="1"/>
  <c r="K826" i="2"/>
  <c r="AC826" i="2" s="1"/>
  <c r="K814" i="2"/>
  <c r="AC814" i="2" s="1"/>
  <c r="K813" i="2"/>
  <c r="AC813" i="2" s="1"/>
  <c r="K812" i="2"/>
  <c r="AC812" i="2" s="1"/>
  <c r="AC803" i="2"/>
  <c r="AC802" i="2"/>
  <c r="AC796" i="2"/>
  <c r="AC797" i="2"/>
  <c r="AC798" i="2"/>
  <c r="AC795" i="2"/>
  <c r="AC757" i="2"/>
  <c r="AC749" i="2"/>
  <c r="AC737" i="2"/>
  <c r="AC790" i="2"/>
  <c r="AC789" i="2"/>
  <c r="AC788" i="2"/>
  <c r="AC787" i="2"/>
  <c r="AC783" i="2"/>
  <c r="AC782" i="2"/>
  <c r="AC778" i="2"/>
  <c r="AC777" i="2"/>
  <c r="AC776" i="2"/>
  <c r="AC775" i="2"/>
  <c r="AC745" i="2"/>
  <c r="AC744" i="2"/>
  <c r="AC743" i="2"/>
  <c r="AC742" i="2"/>
  <c r="AC767" i="2"/>
  <c r="AC766" i="2"/>
  <c r="AC765" i="2"/>
  <c r="AC764" i="2"/>
  <c r="AC753" i="2"/>
  <c r="AC741" i="2"/>
  <c r="AD729" i="2"/>
  <c r="AC729" i="2"/>
  <c r="AC948" i="2"/>
  <c r="AC947" i="2"/>
  <c r="AD947" i="2"/>
  <c r="AD760" i="2"/>
  <c r="AC760" i="2"/>
  <c r="AC759" i="2"/>
  <c r="AC758" i="2"/>
  <c r="AC752" i="2"/>
  <c r="AC751" i="2"/>
  <c r="AC750" i="2"/>
  <c r="AC739" i="2"/>
  <c r="AC740" i="2"/>
  <c r="AC738" i="2"/>
  <c r="AC733" i="2"/>
  <c r="AC731" i="2" s="1"/>
  <c r="AC728" i="2"/>
  <c r="AC724" i="2"/>
  <c r="AC722" i="2" s="1"/>
  <c r="AC720" i="2"/>
  <c r="AC718" i="2" s="1"/>
  <c r="AC716" i="2"/>
  <c r="AC714" i="2" s="1"/>
  <c r="O712" i="2"/>
  <c r="AC712" i="2" s="1"/>
  <c r="O711" i="2"/>
  <c r="AC711" i="2" s="1"/>
  <c r="AD711" i="2"/>
  <c r="O710" i="2"/>
  <c r="AC710" i="2" s="1"/>
  <c r="O706" i="2"/>
  <c r="AC706" i="2" s="1"/>
  <c r="O705" i="2"/>
  <c r="AC705" i="2" s="1"/>
  <c r="O704" i="2"/>
  <c r="AC704" i="2" s="1"/>
  <c r="O703" i="2"/>
  <c r="AC703" i="2" s="1"/>
  <c r="E1" i="6" s="1"/>
  <c r="J1" i="6" s="1"/>
  <c r="O702" i="2"/>
  <c r="AC702" i="2" s="1"/>
  <c r="O701" i="2"/>
  <c r="AC701" i="2" s="1"/>
  <c r="O684" i="2"/>
  <c r="AC684" i="2" s="1"/>
  <c r="O685" i="2"/>
  <c r="AC685" i="2" s="1"/>
  <c r="O686" i="2"/>
  <c r="AC686" i="2" s="1"/>
  <c r="O687" i="2"/>
  <c r="AC687" i="2" s="1"/>
  <c r="O688" i="2"/>
  <c r="AC688" i="2" s="1"/>
  <c r="O683" i="2"/>
  <c r="AC683" i="2" s="1"/>
  <c r="AC693" i="2"/>
  <c r="AC694" i="2"/>
  <c r="AC695" i="2"/>
  <c r="J147" i="1" s="1"/>
  <c r="AC696" i="2"/>
  <c r="AC697" i="2"/>
  <c r="AC692" i="2"/>
  <c r="I23" i="2"/>
  <c r="AC23" i="2" s="1"/>
  <c r="A963" i="2"/>
  <c r="A959" i="2"/>
  <c r="AD959" i="2" s="1"/>
  <c r="AD961" i="2" s="1"/>
  <c r="A958" i="2"/>
  <c r="B958" i="2" s="1"/>
  <c r="A954" i="2"/>
  <c r="AD954" i="2" s="1"/>
  <c r="AD956" i="2" s="1"/>
  <c r="A950" i="2"/>
  <c r="B950" i="2" s="1"/>
  <c r="A945" i="2"/>
  <c r="AD945" i="2" s="1"/>
  <c r="AD948" i="2" s="1"/>
  <c r="A944" i="2"/>
  <c r="B944" i="2" s="1"/>
  <c r="AC963" i="2"/>
  <c r="AC959" i="2"/>
  <c r="AC954" i="2"/>
  <c r="AC950" i="2"/>
  <c r="A940" i="2"/>
  <c r="AD940" i="2" s="1"/>
  <c r="AD942" i="2" s="1"/>
  <c r="A936" i="2"/>
  <c r="AD936" i="2" s="1"/>
  <c r="AD938" i="2" s="1"/>
  <c r="A932" i="2"/>
  <c r="B932" i="2" s="1"/>
  <c r="A928" i="2"/>
  <c r="AD928" i="2" s="1"/>
  <c r="AD930" i="2" s="1"/>
  <c r="A924" i="2"/>
  <c r="B924" i="2" s="1"/>
  <c r="A920" i="2"/>
  <c r="B920" i="2" s="1"/>
  <c r="A916" i="2"/>
  <c r="B916" i="2" s="1"/>
  <c r="A912" i="2"/>
  <c r="B912" i="2" s="1"/>
  <c r="A908" i="2"/>
  <c r="B908" i="2" s="1"/>
  <c r="A904" i="2"/>
  <c r="AD904" i="2" s="1"/>
  <c r="AD906" i="2" s="1"/>
  <c r="A900" i="2"/>
  <c r="AD900" i="2" s="1"/>
  <c r="AD902" i="2" s="1"/>
  <c r="A895" i="2"/>
  <c r="AD895" i="2" s="1"/>
  <c r="AD897" i="2" s="1"/>
  <c r="AD898" i="2" s="1"/>
  <c r="A891" i="2"/>
  <c r="B891" i="2" s="1"/>
  <c r="A887" i="2"/>
  <c r="AD887" i="2" s="1"/>
  <c r="AD889" i="2" s="1"/>
  <c r="A883" i="2"/>
  <c r="B883" i="2" s="1"/>
  <c r="A878" i="2"/>
  <c r="B878" i="2" s="1"/>
  <c r="A874" i="2"/>
  <c r="B874" i="2" s="1"/>
  <c r="A870" i="2"/>
  <c r="AD870" i="2" s="1"/>
  <c r="AD872" i="2" s="1"/>
  <c r="A861" i="2"/>
  <c r="AD861" i="2" s="1"/>
  <c r="AC874" i="2"/>
  <c r="AC870" i="2"/>
  <c r="A856" i="2"/>
  <c r="AD856" i="2" s="1"/>
  <c r="A851" i="2"/>
  <c r="AD851" i="2" s="1"/>
  <c r="A847" i="2"/>
  <c r="AD847" i="2" s="1"/>
  <c r="AD849" i="2" s="1"/>
  <c r="A839" i="2"/>
  <c r="B839" i="2" s="1"/>
  <c r="A843" i="2"/>
  <c r="AD843" i="2" s="1"/>
  <c r="AD845" i="2" s="1"/>
  <c r="A838" i="2"/>
  <c r="B838" i="2" s="1"/>
  <c r="AC847" i="2"/>
  <c r="AC843" i="2"/>
  <c r="AC839" i="2"/>
  <c r="A831" i="2"/>
  <c r="B831" i="2" s="1"/>
  <c r="A824" i="2"/>
  <c r="B824" i="2" s="1"/>
  <c r="A817" i="2"/>
  <c r="B817" i="2" s="1"/>
  <c r="A810" i="2"/>
  <c r="AD810" i="2" s="1"/>
  <c r="AD812" i="2" s="1"/>
  <c r="AD813" i="2" s="1"/>
  <c r="AD814" i="2" s="1"/>
  <c r="AD815" i="2" s="1"/>
  <c r="A800" i="2"/>
  <c r="AD800" i="2" s="1"/>
  <c r="AD802" i="2" s="1"/>
  <c r="AD803" i="2" s="1"/>
  <c r="A793" i="2"/>
  <c r="AD793" i="2" s="1"/>
  <c r="AD795" i="2" s="1"/>
  <c r="AD796" i="2" s="1"/>
  <c r="AD797" i="2" s="1"/>
  <c r="AD798" i="2" s="1"/>
  <c r="A792" i="2"/>
  <c r="B792" i="2" s="1"/>
  <c r="A785" i="2"/>
  <c r="AD785" i="2" s="1"/>
  <c r="A780" i="2"/>
  <c r="AD780" i="2" s="1"/>
  <c r="AD782" i="2" s="1"/>
  <c r="AD783" i="2" s="1"/>
  <c r="A773" i="2"/>
  <c r="AD773" i="2" s="1"/>
  <c r="AD775" i="2" s="1"/>
  <c r="AD776" i="2" s="1"/>
  <c r="AD777" i="2" s="1"/>
  <c r="AD778" i="2" s="1"/>
  <c r="A762" i="2"/>
  <c r="B762" i="2" s="1"/>
  <c r="A755" i="2"/>
  <c r="AD755" i="2" s="1"/>
  <c r="AD757" i="2" s="1"/>
  <c r="A747" i="2"/>
  <c r="AD747" i="2" s="1"/>
  <c r="AD750" i="2" s="1"/>
  <c r="AD751" i="2" s="1"/>
  <c r="AD752" i="2" s="1"/>
  <c r="AD753" i="2" s="1"/>
  <c r="A735" i="2"/>
  <c r="AD735" i="2" s="1"/>
  <c r="AD738" i="2" s="1"/>
  <c r="AD739" i="2" s="1"/>
  <c r="AD740" i="2" s="1"/>
  <c r="AD741" i="2" s="1"/>
  <c r="A731" i="2"/>
  <c r="B731" i="2" s="1"/>
  <c r="A726" i="2"/>
  <c r="B726" i="2" s="1"/>
  <c r="A722" i="2"/>
  <c r="B722" i="2" s="1"/>
  <c r="A718" i="2"/>
  <c r="AD718" i="2" s="1"/>
  <c r="AD720" i="2" s="1"/>
  <c r="A714" i="2"/>
  <c r="B714" i="2" s="1"/>
  <c r="A708" i="2"/>
  <c r="B708" i="2" s="1"/>
  <c r="A699" i="2"/>
  <c r="B699" i="2" s="1"/>
  <c r="A690" i="2"/>
  <c r="B690" i="2" s="1"/>
  <c r="A681" i="2"/>
  <c r="B681" i="2" s="1"/>
  <c r="A680" i="2"/>
  <c r="B680" i="2" s="1"/>
  <c r="A469" i="2"/>
  <c r="B469" i="2" s="1"/>
  <c r="A468" i="2"/>
  <c r="B468" i="2" s="1"/>
  <c r="A410" i="2"/>
  <c r="B410" i="2" s="1"/>
  <c r="A402" i="2"/>
  <c r="AD402" i="2" s="1"/>
  <c r="A397" i="2"/>
  <c r="AD397" i="2" s="1"/>
  <c r="A396" i="2"/>
  <c r="B396" i="2" s="1"/>
  <c r="AC469" i="2"/>
  <c r="A391" i="2"/>
  <c r="B391" i="2" s="1"/>
  <c r="A390" i="2"/>
  <c r="B390" i="2" s="1"/>
  <c r="A211" i="2"/>
  <c r="AD211" i="2" s="1"/>
  <c r="AD213" i="2" s="1"/>
  <c r="A197" i="2"/>
  <c r="AD197" i="2" s="1"/>
  <c r="A188" i="2"/>
  <c r="B188" i="2" s="1"/>
  <c r="A183" i="2"/>
  <c r="B183" i="2" s="1"/>
  <c r="A178" i="2"/>
  <c r="AD178" i="2" s="1"/>
  <c r="AD180" i="2" s="1"/>
  <c r="A173" i="2"/>
  <c r="AD173" i="2" s="1"/>
  <c r="AD175" i="2" s="1"/>
  <c r="A168" i="2"/>
  <c r="AD168" i="2" s="1"/>
  <c r="AD170" i="2" s="1"/>
  <c r="A161" i="2"/>
  <c r="B161" i="2" s="1"/>
  <c r="A138" i="2"/>
  <c r="AD138" i="2" s="1"/>
  <c r="AD140" i="2" s="1"/>
  <c r="AD141" i="2" s="1"/>
  <c r="AD142" i="2" s="1"/>
  <c r="AD143" i="2" s="1"/>
  <c r="AD144" i="2" s="1"/>
  <c r="AD145" i="2" s="1"/>
  <c r="A129" i="2"/>
  <c r="AD129" i="2" s="1"/>
  <c r="AD131" i="2" s="1"/>
  <c r="AD132" i="2" s="1"/>
  <c r="AD133" i="2" s="1"/>
  <c r="AD134" i="2" s="1"/>
  <c r="AD135" i="2" s="1"/>
  <c r="AD136" i="2" s="1"/>
  <c r="A124" i="2"/>
  <c r="AD124" i="2" s="1"/>
  <c r="A108" i="2"/>
  <c r="B108" i="2" s="1"/>
  <c r="A99" i="2"/>
  <c r="B99" i="2" s="1"/>
  <c r="A92" i="2"/>
  <c r="AD92" i="2" s="1"/>
  <c r="AD94" i="2" s="1"/>
  <c r="A85" i="2"/>
  <c r="B85" i="2" s="1"/>
  <c r="A81" i="2"/>
  <c r="AD81" i="2" s="1"/>
  <c r="A74" i="2"/>
  <c r="AD74" i="2" s="1"/>
  <c r="A73" i="2"/>
  <c r="B73" i="2" s="1"/>
  <c r="AC211" i="2"/>
  <c r="E48" i="8" s="1"/>
  <c r="A67" i="2"/>
  <c r="B67" i="2" s="1"/>
  <c r="A61" i="2"/>
  <c r="B61" i="2" s="1"/>
  <c r="A57" i="2"/>
  <c r="B57" i="2" s="1"/>
  <c r="A53" i="2"/>
  <c r="B53" i="2" s="1"/>
  <c r="A48" i="2"/>
  <c r="B48" i="2" s="1"/>
  <c r="A43" i="2"/>
  <c r="AD43" i="2" s="1"/>
  <c r="AC57" i="2"/>
  <c r="AC53" i="2"/>
  <c r="A38" i="2"/>
  <c r="AD38" i="2" s="1"/>
  <c r="AD40" i="2" s="1"/>
  <c r="A34" i="2"/>
  <c r="AD34" i="2" s="1"/>
  <c r="AD36" i="2" s="1"/>
  <c r="A33" i="2"/>
  <c r="B33" i="2" s="1"/>
  <c r="AC38" i="2"/>
  <c r="AC34" i="2"/>
  <c r="A29" i="2"/>
  <c r="B29" i="2" s="1"/>
  <c r="AC29" i="2"/>
  <c r="A21" i="2"/>
  <c r="AD25" i="2"/>
  <c r="AD27" i="2" s="1"/>
  <c r="A17" i="2"/>
  <c r="AD17" i="2" s="1"/>
  <c r="AD19" i="2" s="1"/>
  <c r="A13" i="2"/>
  <c r="AC25" i="2"/>
  <c r="AC17" i="2"/>
  <c r="A9" i="2"/>
  <c r="H184" i="1"/>
  <c r="I184" i="1" s="1"/>
  <c r="J184" i="1" s="1"/>
  <c r="H183" i="1"/>
  <c r="I183" i="1" s="1"/>
  <c r="J183" i="1" s="1"/>
  <c r="H182" i="1"/>
  <c r="I182" i="1" s="1"/>
  <c r="J182" i="1" s="1"/>
  <c r="I192" i="1"/>
  <c r="H174" i="1"/>
  <c r="I174" i="1" s="1"/>
  <c r="H173" i="1"/>
  <c r="I173" i="1" s="1"/>
  <c r="H175" i="1"/>
  <c r="I175" i="1" s="1"/>
  <c r="H196" i="1"/>
  <c r="I196" i="1" s="1"/>
  <c r="H195" i="1"/>
  <c r="I195" i="1" s="1"/>
  <c r="B199" i="1"/>
  <c r="D199" i="1"/>
  <c r="H190" i="1"/>
  <c r="I190" i="1" s="1"/>
  <c r="H189" i="1"/>
  <c r="I189" i="1" s="1"/>
  <c r="H188" i="1"/>
  <c r="I188" i="1" s="1"/>
  <c r="H187" i="1"/>
  <c r="I187" i="1" s="1"/>
  <c r="H108" i="1"/>
  <c r="I108" i="1" s="1"/>
  <c r="H107" i="1"/>
  <c r="I107" i="1" s="1"/>
  <c r="H106" i="1"/>
  <c r="I106" i="1" s="1"/>
  <c r="H186" i="1"/>
  <c r="I186" i="1" s="1"/>
  <c r="J186" i="1" s="1"/>
  <c r="H166" i="1"/>
  <c r="I166" i="1" s="1"/>
  <c r="H80" i="1"/>
  <c r="I80" i="1" s="1"/>
  <c r="J80" i="1" s="1"/>
  <c r="H78" i="1"/>
  <c r="I78" i="1" s="1"/>
  <c r="J78" i="1" s="1"/>
  <c r="H46" i="1"/>
  <c r="I46" i="1" s="1"/>
  <c r="H45" i="1"/>
  <c r="I45" i="1" s="1"/>
  <c r="H72" i="1"/>
  <c r="I72" i="1" s="1"/>
  <c r="H43" i="1"/>
  <c r="I43" i="1" s="1"/>
  <c r="H39" i="1"/>
  <c r="I39" i="1" s="1"/>
  <c r="H38" i="1"/>
  <c r="I38" i="1" s="1"/>
  <c r="H37" i="1"/>
  <c r="I37" i="1" s="1"/>
  <c r="H36" i="1"/>
  <c r="I36" i="1" s="1"/>
  <c r="H41" i="1"/>
  <c r="I41" i="1" s="1"/>
  <c r="H40" i="1"/>
  <c r="I40" i="1" s="1"/>
  <c r="H42" i="1"/>
  <c r="I42" i="1" s="1"/>
  <c r="H32" i="1"/>
  <c r="I32" i="1" s="1"/>
  <c r="H31" i="1"/>
  <c r="I31" i="1" s="1"/>
  <c r="H30" i="1"/>
  <c r="I30" i="1" s="1"/>
  <c r="H34" i="1"/>
  <c r="I34" i="1" s="1"/>
  <c r="H33" i="1"/>
  <c r="I33" i="1" s="1"/>
  <c r="H35" i="1"/>
  <c r="I35" i="1" s="1"/>
  <c r="H152" i="1"/>
  <c r="I152" i="1" s="1"/>
  <c r="H165" i="1"/>
  <c r="I165" i="1" s="1"/>
  <c r="H158" i="1"/>
  <c r="I158" i="1" s="1"/>
  <c r="H157" i="1"/>
  <c r="I157" i="1" s="1"/>
  <c r="H164" i="1"/>
  <c r="I164" i="1" s="1"/>
  <c r="H162" i="1"/>
  <c r="I162" i="1" s="1"/>
  <c r="H161" i="1"/>
  <c r="I161" i="1" s="1"/>
  <c r="H150" i="1"/>
  <c r="I150" i="1" s="1"/>
  <c r="H160" i="1"/>
  <c r="I160" i="1" s="1"/>
  <c r="H159" i="1"/>
  <c r="I159" i="1" s="1"/>
  <c r="H156" i="1"/>
  <c r="I156" i="1" s="1"/>
  <c r="H151" i="1"/>
  <c r="I151" i="1" s="1"/>
  <c r="H76" i="1"/>
  <c r="I76" i="1" s="1"/>
  <c r="H75" i="1"/>
  <c r="I75" i="1" s="1"/>
  <c r="H74" i="1"/>
  <c r="I74" i="1" s="1"/>
  <c r="H149" i="1"/>
  <c r="I149" i="1" s="1"/>
  <c r="H24" i="1"/>
  <c r="I24" i="1" s="1"/>
  <c r="H44" i="1"/>
  <c r="I44" i="1" s="1"/>
  <c r="H29" i="1"/>
  <c r="I29" i="1" s="1"/>
  <c r="H28" i="1"/>
  <c r="I28" i="1" s="1"/>
  <c r="H154" i="1"/>
  <c r="I154" i="1" s="1"/>
  <c r="H153" i="1"/>
  <c r="I153" i="1" s="1"/>
  <c r="E187" i="1" l="1"/>
  <c r="J189" i="8"/>
  <c r="E113" i="1"/>
  <c r="J115" i="8"/>
  <c r="E122" i="1"/>
  <c r="J124" i="8"/>
  <c r="E120" i="1"/>
  <c r="J122" i="8"/>
  <c r="E123" i="1"/>
  <c r="J125" i="8"/>
  <c r="E173" i="8"/>
  <c r="E188" i="1"/>
  <c r="J190" i="8"/>
  <c r="J187" i="8" s="1"/>
  <c r="E109" i="1"/>
  <c r="J111" i="8"/>
  <c r="E121" i="1"/>
  <c r="J123" i="8"/>
  <c r="J79" i="8"/>
  <c r="E116" i="1"/>
  <c r="J118" i="8"/>
  <c r="E108" i="1"/>
  <c r="J110" i="8"/>
  <c r="E86" i="1"/>
  <c r="J88" i="8"/>
  <c r="E107" i="1"/>
  <c r="J109" i="8"/>
  <c r="E119" i="1"/>
  <c r="J121" i="8"/>
  <c r="E33" i="1"/>
  <c r="J35" i="8"/>
  <c r="E46" i="1"/>
  <c r="J48" i="8"/>
  <c r="E190" i="1"/>
  <c r="J192" i="8"/>
  <c r="E111" i="1"/>
  <c r="J113" i="8"/>
  <c r="E112" i="1"/>
  <c r="J114" i="8"/>
  <c r="C64" i="2"/>
  <c r="O64" i="2" s="1"/>
  <c r="AC64" i="2" s="1"/>
  <c r="O70" i="2" s="1"/>
  <c r="AC70" i="2" s="1"/>
  <c r="E24" i="8"/>
  <c r="E181" i="1"/>
  <c r="J183" i="8"/>
  <c r="E115" i="1"/>
  <c r="J117" i="8"/>
  <c r="E106" i="1"/>
  <c r="J108" i="8"/>
  <c r="E117" i="1"/>
  <c r="J119" i="8"/>
  <c r="E180" i="1"/>
  <c r="J182" i="8"/>
  <c r="J178" i="8" s="1"/>
  <c r="E36" i="1"/>
  <c r="J38" i="8"/>
  <c r="E53" i="8"/>
  <c r="E114" i="1"/>
  <c r="J116" i="8"/>
  <c r="E110" i="1"/>
  <c r="J112" i="8"/>
  <c r="E118" i="1"/>
  <c r="J120" i="8"/>
  <c r="AC656" i="2"/>
  <c r="J68" i="1"/>
  <c r="J74" i="1"/>
  <c r="AC755" i="2"/>
  <c r="J75" i="1"/>
  <c r="AC824" i="2"/>
  <c r="AC810" i="2"/>
  <c r="E174" i="8" s="1"/>
  <c r="AC747" i="2"/>
  <c r="E162" i="8" s="1"/>
  <c r="AD764" i="2"/>
  <c r="AD765" i="2" s="1"/>
  <c r="AD766" i="2" s="1"/>
  <c r="AD767" i="2" s="1"/>
  <c r="AC735" i="2"/>
  <c r="AC188" i="2"/>
  <c r="AC127" i="2"/>
  <c r="AD199" i="2"/>
  <c r="AD200" i="2" s="1"/>
  <c r="AD201" i="2" s="1"/>
  <c r="AC183" i="2"/>
  <c r="AD181" i="2"/>
  <c r="AC157" i="2"/>
  <c r="AC154" i="2" s="1"/>
  <c r="AD159" i="2"/>
  <c r="AC147" i="2"/>
  <c r="AD95" i="2"/>
  <c r="AD96" i="2" s="1"/>
  <c r="AD97" i="2" s="1"/>
  <c r="AC92" i="2"/>
  <c r="AC99" i="2"/>
  <c r="AD83" i="2"/>
  <c r="AD859" i="2"/>
  <c r="AD858" i="2"/>
  <c r="J76" i="1"/>
  <c r="AD854" i="2"/>
  <c r="AD853" i="2"/>
  <c r="AD863" i="2"/>
  <c r="AD864" i="2" s="1"/>
  <c r="AD865" i="2" s="1"/>
  <c r="AD866" i="2" s="1"/>
  <c r="AD867" i="2" s="1"/>
  <c r="AD868" i="2" s="1"/>
  <c r="AD405" i="2"/>
  <c r="AD404" i="2"/>
  <c r="AD406" i="2" s="1"/>
  <c r="AD407" i="2" s="1"/>
  <c r="AD408" i="2" s="1"/>
  <c r="AD400" i="2"/>
  <c r="AD399" i="2"/>
  <c r="AC126" i="2"/>
  <c r="C393" i="2"/>
  <c r="AC197" i="2"/>
  <c r="J44" i="1" s="1"/>
  <c r="AC180" i="2"/>
  <c r="J40" i="1"/>
  <c r="J39" i="1"/>
  <c r="AD176" i="2"/>
  <c r="AD171" i="2"/>
  <c r="AC135" i="2"/>
  <c r="AC136" i="2"/>
  <c r="AD126" i="2"/>
  <c r="AD127" i="2" s="1"/>
  <c r="AD78" i="2"/>
  <c r="AD76" i="2"/>
  <c r="AD77" i="2" s="1"/>
  <c r="J28" i="1"/>
  <c r="J30" i="1"/>
  <c r="J46" i="1"/>
  <c r="J33" i="1"/>
  <c r="J38" i="1"/>
  <c r="J36" i="1"/>
  <c r="J29" i="1"/>
  <c r="I65" i="2"/>
  <c r="O65" i="2" s="1"/>
  <c r="AC65" i="2" s="1"/>
  <c r="O71" i="2" s="1"/>
  <c r="AC71" i="2" s="1"/>
  <c r="AC67" i="2" s="1"/>
  <c r="J24" i="1"/>
  <c r="AD45" i="2"/>
  <c r="AD46" i="2"/>
  <c r="AD551" i="2"/>
  <c r="AD553" i="2" s="1"/>
  <c r="AD554" i="2" s="1"/>
  <c r="B551" i="2"/>
  <c r="J106" i="1"/>
  <c r="J114" i="1"/>
  <c r="B660" i="2"/>
  <c r="AC576" i="2"/>
  <c r="B656" i="2"/>
  <c r="AC571" i="2"/>
  <c r="J145" i="1"/>
  <c r="AC565" i="2"/>
  <c r="J111" i="1"/>
  <c r="J122" i="1"/>
  <c r="AC651" i="2"/>
  <c r="J144" i="1" s="1"/>
  <c r="J107" i="1"/>
  <c r="J109" i="1"/>
  <c r="J113" i="1"/>
  <c r="J124" i="1"/>
  <c r="J123" i="1"/>
  <c r="AD565" i="2"/>
  <c r="J108" i="1"/>
  <c r="J112" i="1"/>
  <c r="J115" i="1"/>
  <c r="J121" i="1"/>
  <c r="J120" i="1"/>
  <c r="J117" i="1"/>
  <c r="J118" i="1"/>
  <c r="J110" i="1"/>
  <c r="J116" i="1"/>
  <c r="J119" i="1"/>
  <c r="AD586" i="2"/>
  <c r="AD588" i="2" s="1"/>
  <c r="AD589" i="2" s="1"/>
  <c r="AD626" i="2"/>
  <c r="AD628" i="2" s="1"/>
  <c r="AD629" i="2" s="1"/>
  <c r="AD611" i="2"/>
  <c r="AD613" i="2" s="1"/>
  <c r="AD614" i="2" s="1"/>
  <c r="AC641" i="2"/>
  <c r="AC621" i="2"/>
  <c r="AC636" i="2"/>
  <c r="AC631" i="2"/>
  <c r="AC646" i="2"/>
  <c r="E143" i="8" s="1"/>
  <c r="B641" i="2"/>
  <c r="B626" i="2"/>
  <c r="AC626" i="2"/>
  <c r="AC601" i="2"/>
  <c r="B631" i="2"/>
  <c r="B646" i="2"/>
  <c r="B651" i="2"/>
  <c r="AC586" i="2"/>
  <c r="AC616" i="2"/>
  <c r="AC611" i="2"/>
  <c r="AC606" i="2"/>
  <c r="AC596" i="2"/>
  <c r="AC591" i="2"/>
  <c r="AD520" i="2"/>
  <c r="AD522" i="2" s="1"/>
  <c r="AD523" i="2" s="1"/>
  <c r="AD556" i="2"/>
  <c r="AD558" i="2" s="1"/>
  <c r="AD559" i="2" s="1"/>
  <c r="B561" i="2"/>
  <c r="B586" i="2"/>
  <c r="AC581" i="2"/>
  <c r="AD591" i="2"/>
  <c r="AD593" i="2" s="1"/>
  <c r="AD594" i="2" s="1"/>
  <c r="AD651" i="2"/>
  <c r="B536" i="2"/>
  <c r="B611" i="2"/>
  <c r="AD646" i="2"/>
  <c r="AD648" i="2" s="1"/>
  <c r="AD649" i="2" s="1"/>
  <c r="AD571" i="2"/>
  <c r="AD530" i="2"/>
  <c r="AD532" i="2" s="1"/>
  <c r="AD533" i="2" s="1"/>
  <c r="AD534" i="2" s="1"/>
  <c r="AD596" i="2"/>
  <c r="AD598" i="2" s="1"/>
  <c r="AD599" i="2" s="1"/>
  <c r="AD601" i="2"/>
  <c r="AD603" i="2" s="1"/>
  <c r="AD604" i="2" s="1"/>
  <c r="AD621" i="2"/>
  <c r="AD623" i="2" s="1"/>
  <c r="AD624" i="2" s="1"/>
  <c r="AC895" i="2"/>
  <c r="J189" i="1" s="1"/>
  <c r="AD606" i="2"/>
  <c r="AD608" i="2" s="1"/>
  <c r="AD609" i="2" s="1"/>
  <c r="AD636" i="2"/>
  <c r="AD638" i="2" s="1"/>
  <c r="AD639" i="2" s="1"/>
  <c r="B479" i="2"/>
  <c r="B616" i="2"/>
  <c r="AD576" i="2"/>
  <c r="AD492" i="2"/>
  <c r="AD494" i="2" s="1"/>
  <c r="AD495" i="2" s="1"/>
  <c r="B525" i="2"/>
  <c r="AD546" i="2"/>
  <c r="AD548" i="2" s="1"/>
  <c r="AD549" i="2" s="1"/>
  <c r="B581" i="2"/>
  <c r="B497" i="2"/>
  <c r="B506" i="2"/>
  <c r="B541" i="2"/>
  <c r="AD474" i="2"/>
  <c r="AD476" i="2" s="1"/>
  <c r="AD477" i="2" s="1"/>
  <c r="AD511" i="2"/>
  <c r="AD513" i="2" s="1"/>
  <c r="B515" i="2"/>
  <c r="AD502" i="2"/>
  <c r="AD504" i="2" s="1"/>
  <c r="AD483" i="2"/>
  <c r="AD485" i="2" s="1"/>
  <c r="AD486" i="2" s="1"/>
  <c r="B488" i="2"/>
  <c r="H141" i="1"/>
  <c r="I141" i="1" s="1"/>
  <c r="B928" i="2"/>
  <c r="B963" i="2"/>
  <c r="B936" i="2"/>
  <c r="J156" i="1"/>
  <c r="J173" i="1"/>
  <c r="J175" i="1"/>
  <c r="J192" i="1"/>
  <c r="J187" i="1"/>
  <c r="J188" i="1"/>
  <c r="J190" i="1"/>
  <c r="AC793" i="2"/>
  <c r="E171" i="8" s="1"/>
  <c r="AC800" i="2"/>
  <c r="E172" i="8" s="1"/>
  <c r="AC785" i="2"/>
  <c r="E168" i="8" s="1"/>
  <c r="AD749" i="2"/>
  <c r="AD737" i="2"/>
  <c r="AC773" i="2"/>
  <c r="AD787" i="2"/>
  <c r="AD788" i="2" s="1"/>
  <c r="AD789" i="2" s="1"/>
  <c r="AD790" i="2" s="1"/>
  <c r="AC780" i="2"/>
  <c r="AC762" i="2"/>
  <c r="AD742" i="2"/>
  <c r="AD743" i="2" s="1"/>
  <c r="AD744" i="2" s="1"/>
  <c r="AD745" i="2" s="1"/>
  <c r="AC945" i="2"/>
  <c r="AC726" i="2"/>
  <c r="J196" i="1"/>
  <c r="AD759" i="2"/>
  <c r="AD758" i="2"/>
  <c r="AC708" i="2"/>
  <c r="J152" i="1" s="1"/>
  <c r="AC681" i="2"/>
  <c r="AC699" i="2"/>
  <c r="AC690" i="2"/>
  <c r="J153" i="1"/>
  <c r="J154" i="1"/>
  <c r="J158" i="1"/>
  <c r="B895" i="2"/>
  <c r="AD920" i="2"/>
  <c r="AD922" i="2" s="1"/>
  <c r="AD932" i="2"/>
  <c r="AD934" i="2" s="1"/>
  <c r="AD48" i="2"/>
  <c r="AD924" i="2"/>
  <c r="AD926" i="2" s="1"/>
  <c r="AD950" i="2"/>
  <c r="AD952" i="2" s="1"/>
  <c r="AD908" i="2"/>
  <c r="AD910" i="2" s="1"/>
  <c r="AD916" i="2"/>
  <c r="AD918" i="2" s="1"/>
  <c r="B851" i="2"/>
  <c r="AD883" i="2"/>
  <c r="AD885" i="2" s="1"/>
  <c r="B900" i="2"/>
  <c r="B940" i="2"/>
  <c r="AD874" i="2"/>
  <c r="AD876" i="2" s="1"/>
  <c r="B810" i="2"/>
  <c r="AD839" i="2"/>
  <c r="AD841" i="2" s="1"/>
  <c r="B861" i="2"/>
  <c r="AD714" i="2"/>
  <c r="AD716" i="2" s="1"/>
  <c r="AD85" i="2"/>
  <c r="AD87" i="2" s="1"/>
  <c r="AD88" i="2" s="1"/>
  <c r="AD149" i="2"/>
  <c r="AD150" i="2" s="1"/>
  <c r="AD151" i="2" s="1"/>
  <c r="B800" i="2"/>
  <c r="B870" i="2"/>
  <c r="AD891" i="2"/>
  <c r="AD893" i="2" s="1"/>
  <c r="B945" i="2"/>
  <c r="B959" i="2"/>
  <c r="B785" i="2"/>
  <c r="B954" i="2"/>
  <c r="AD912" i="2"/>
  <c r="AD914" i="2" s="1"/>
  <c r="B887" i="2"/>
  <c r="B904" i="2"/>
  <c r="B843" i="2"/>
  <c r="B856" i="2"/>
  <c r="B847" i="2"/>
  <c r="AD731" i="2"/>
  <c r="AD733" i="2" s="1"/>
  <c r="B735" i="2"/>
  <c r="AD817" i="2"/>
  <c r="AD819" i="2" s="1"/>
  <c r="AD820" i="2" s="1"/>
  <c r="AD821" i="2" s="1"/>
  <c r="AD822" i="2" s="1"/>
  <c r="B34" i="2"/>
  <c r="B773" i="2"/>
  <c r="B793" i="2"/>
  <c r="AD831" i="2"/>
  <c r="AD833" i="2" s="1"/>
  <c r="AD834" i="2" s="1"/>
  <c r="AD835" i="2" s="1"/>
  <c r="AD836" i="2" s="1"/>
  <c r="B38" i="2"/>
  <c r="AD699" i="2"/>
  <c r="AD722" i="2"/>
  <c r="AD724" i="2" s="1"/>
  <c r="AD762" i="2"/>
  <c r="B138" i="2"/>
  <c r="AD391" i="2"/>
  <c r="AD393" i="2" s="1"/>
  <c r="AD394" i="2" s="1"/>
  <c r="AD410" i="2"/>
  <c r="AD708" i="2"/>
  <c r="AD710" i="2" s="1"/>
  <c r="AD712" i="2" s="1"/>
  <c r="B755" i="2"/>
  <c r="AD824" i="2"/>
  <c r="AD826" i="2" s="1"/>
  <c r="AD827" i="2" s="1"/>
  <c r="AD828" i="2" s="1"/>
  <c r="AD829" i="2" s="1"/>
  <c r="AD188" i="2"/>
  <c r="AD726" i="2"/>
  <c r="AD728" i="2" s="1"/>
  <c r="B747" i="2"/>
  <c r="B780" i="2"/>
  <c r="B718" i="2"/>
  <c r="AD67" i="2"/>
  <c r="AD69" i="2" s="1"/>
  <c r="AD70" i="2" s="1"/>
  <c r="AD71" i="2" s="1"/>
  <c r="AD161" i="2"/>
  <c r="AD163" i="2" s="1"/>
  <c r="AD164" i="2" s="1"/>
  <c r="AD165" i="2" s="1"/>
  <c r="B211" i="2"/>
  <c r="B402" i="2"/>
  <c r="AD53" i="2"/>
  <c r="AD55" i="2" s="1"/>
  <c r="B81" i="2"/>
  <c r="B173" i="2"/>
  <c r="AD183" i="2"/>
  <c r="AD469" i="2"/>
  <c r="AD471" i="2" s="1"/>
  <c r="AD681" i="2"/>
  <c r="AD683" i="2" s="1"/>
  <c r="AD684" i="2" s="1"/>
  <c r="AD685" i="2" s="1"/>
  <c r="AD686" i="2" s="1"/>
  <c r="AD687" i="2" s="1"/>
  <c r="AD688" i="2" s="1"/>
  <c r="AD690" i="2"/>
  <c r="AD692" i="2" s="1"/>
  <c r="AD693" i="2" s="1"/>
  <c r="AD694" i="2" s="1"/>
  <c r="AD695" i="2" s="1"/>
  <c r="AD696" i="2" s="1"/>
  <c r="B43" i="2"/>
  <c r="B397" i="2"/>
  <c r="B129" i="2"/>
  <c r="B168" i="2"/>
  <c r="AD57" i="2"/>
  <c r="AD59" i="2" s="1"/>
  <c r="B74" i="2"/>
  <c r="AD99" i="2"/>
  <c r="AD101" i="2" s="1"/>
  <c r="AD108" i="2"/>
  <c r="B197" i="2"/>
  <c r="B178" i="2"/>
  <c r="B92" i="2"/>
  <c r="B124" i="2"/>
  <c r="AD61" i="2"/>
  <c r="AD63" i="2" s="1"/>
  <c r="AD64" i="2" s="1"/>
  <c r="AD65" i="2" s="1"/>
  <c r="B17" i="2"/>
  <c r="AD29" i="2"/>
  <c r="AD31" i="2" s="1"/>
  <c r="B25" i="2"/>
  <c r="E152" i="8" l="1"/>
  <c r="E197" i="8"/>
  <c r="E166" i="1"/>
  <c r="J166" i="1" s="1"/>
  <c r="J168" i="8"/>
  <c r="E132" i="8"/>
  <c r="E138" i="8"/>
  <c r="E127" i="8"/>
  <c r="E39" i="8"/>
  <c r="E161" i="8"/>
  <c r="E51" i="1"/>
  <c r="J51" i="1" s="1"/>
  <c r="J53" i="8"/>
  <c r="J49" i="8" s="1"/>
  <c r="E153" i="8"/>
  <c r="E170" i="1"/>
  <c r="J172" i="8"/>
  <c r="E133" i="8"/>
  <c r="E134" i="8"/>
  <c r="E142" i="8"/>
  <c r="E151" i="8"/>
  <c r="E164" i="8"/>
  <c r="E169" i="1"/>
  <c r="J171" i="8"/>
  <c r="E135" i="8"/>
  <c r="E139" i="8"/>
  <c r="E128" i="8"/>
  <c r="E160" i="1"/>
  <c r="J162" i="8"/>
  <c r="E167" i="8"/>
  <c r="E130" i="8"/>
  <c r="E136" i="8"/>
  <c r="E172" i="1"/>
  <c r="J174" i="8"/>
  <c r="E137" i="8"/>
  <c r="E129" i="8"/>
  <c r="E44" i="8"/>
  <c r="E176" i="8"/>
  <c r="E171" i="1"/>
  <c r="J171" i="1" s="1"/>
  <c r="J173" i="8"/>
  <c r="E166" i="8"/>
  <c r="J141" i="1"/>
  <c r="E131" i="8"/>
  <c r="E141" i="1"/>
  <c r="J143" i="8"/>
  <c r="E34" i="8"/>
  <c r="E140" i="8"/>
  <c r="E33" i="8"/>
  <c r="E163" i="8"/>
  <c r="E22" i="1"/>
  <c r="E27" i="8"/>
  <c r="J24" i="8"/>
  <c r="E159" i="8"/>
  <c r="E141" i="8"/>
  <c r="J43" i="1"/>
  <c r="J61" i="1"/>
  <c r="AC393" i="2"/>
  <c r="AC391" i="2" s="1"/>
  <c r="J72" i="1" s="1"/>
  <c r="AD203" i="2"/>
  <c r="AD202" i="2"/>
  <c r="AC178" i="2"/>
  <c r="AD166" i="2"/>
  <c r="AD152" i="2"/>
  <c r="AC129" i="2"/>
  <c r="AC124" i="2"/>
  <c r="AD110" i="2"/>
  <c r="AD102" i="2"/>
  <c r="AD103" i="2" s="1"/>
  <c r="AD104" i="2" s="1"/>
  <c r="AD89" i="2"/>
  <c r="AD90" i="2" s="1"/>
  <c r="AD79" i="2"/>
  <c r="AD413" i="2"/>
  <c r="AD412" i="2"/>
  <c r="AD414" i="2" s="1"/>
  <c r="AD415" i="2" s="1"/>
  <c r="AD416" i="2" s="1"/>
  <c r="J45" i="1"/>
  <c r="AD190" i="2"/>
  <c r="AD185" i="2"/>
  <c r="AC61" i="2"/>
  <c r="AD50" i="2"/>
  <c r="AD51" i="2"/>
  <c r="J142" i="1"/>
  <c r="AD578" i="2"/>
  <c r="AD579" i="2" s="1"/>
  <c r="AD573" i="2"/>
  <c r="AD574" i="2" s="1"/>
  <c r="AD569" i="2"/>
  <c r="AD567" i="2"/>
  <c r="AD568" i="2" s="1"/>
  <c r="AD653" i="2"/>
  <c r="AD654" i="2" s="1"/>
  <c r="J160" i="1"/>
  <c r="AD697" i="2"/>
  <c r="AD701" i="2"/>
  <c r="AD702" i="2" s="1"/>
  <c r="AD703" i="2" s="1"/>
  <c r="AD704" i="2" s="1"/>
  <c r="AD705" i="2" s="1"/>
  <c r="AD706" i="2" s="1"/>
  <c r="H15" i="1"/>
  <c r="I15" i="1" s="1"/>
  <c r="J15" i="1" s="1"/>
  <c r="E157" i="1" l="1"/>
  <c r="J157" i="1" s="1"/>
  <c r="J159" i="8"/>
  <c r="E126" i="1"/>
  <c r="J126" i="1" s="1"/>
  <c r="J128" i="8"/>
  <c r="E164" i="1"/>
  <c r="J164" i="1" s="1"/>
  <c r="J166" i="8"/>
  <c r="E128" i="1"/>
  <c r="J128" i="1" s="1"/>
  <c r="J130" i="8"/>
  <c r="E137" i="1"/>
  <c r="J137" i="1" s="1"/>
  <c r="J139" i="8"/>
  <c r="E149" i="1"/>
  <c r="J149" i="1" s="1"/>
  <c r="J151" i="8"/>
  <c r="E37" i="1"/>
  <c r="J37" i="1" s="1"/>
  <c r="J39" i="8"/>
  <c r="E162" i="1"/>
  <c r="J162" i="1" s="1"/>
  <c r="J164" i="8"/>
  <c r="E134" i="1"/>
  <c r="J134" i="1" s="1"/>
  <c r="J136" i="8"/>
  <c r="E131" i="1"/>
  <c r="J131" i="1" s="1"/>
  <c r="J133" i="8"/>
  <c r="E36" i="8"/>
  <c r="E37" i="8"/>
  <c r="E135" i="1"/>
  <c r="J135" i="1" s="1"/>
  <c r="J137" i="8"/>
  <c r="E165" i="1"/>
  <c r="J165" i="1" s="1"/>
  <c r="J167" i="8"/>
  <c r="E133" i="1"/>
  <c r="J133" i="1" s="1"/>
  <c r="J135" i="8"/>
  <c r="E140" i="1"/>
  <c r="J140" i="1" s="1"/>
  <c r="J142" i="8"/>
  <c r="E151" i="1"/>
  <c r="J151" i="1" s="1"/>
  <c r="J153" i="8"/>
  <c r="E125" i="1"/>
  <c r="J125" i="1" s="1"/>
  <c r="J127" i="8"/>
  <c r="E195" i="1"/>
  <c r="J195" i="1" s="1"/>
  <c r="J197" i="8"/>
  <c r="J196" i="8" s="1"/>
  <c r="E127" i="1"/>
  <c r="J127" i="1" s="1"/>
  <c r="J129" i="8"/>
  <c r="E28" i="8"/>
  <c r="E25" i="1"/>
  <c r="J27" i="8"/>
  <c r="E161" i="1"/>
  <c r="J161" i="1" s="1"/>
  <c r="J163" i="8"/>
  <c r="E159" i="1"/>
  <c r="J159" i="1" s="1"/>
  <c r="J161" i="8"/>
  <c r="E138" i="1"/>
  <c r="J138" i="1" s="1"/>
  <c r="J140" i="8"/>
  <c r="E32" i="1"/>
  <c r="J32" i="1" s="1"/>
  <c r="J34" i="8"/>
  <c r="E139" i="1"/>
  <c r="J139" i="1" s="1"/>
  <c r="J141" i="8"/>
  <c r="E174" i="1"/>
  <c r="J174" i="1" s="1"/>
  <c r="J176" i="8"/>
  <c r="J170" i="8"/>
  <c r="E132" i="1"/>
  <c r="J132" i="1" s="1"/>
  <c r="J134" i="8"/>
  <c r="E136" i="1"/>
  <c r="J136" i="1" s="1"/>
  <c r="J138" i="8"/>
  <c r="J107" i="8" s="1"/>
  <c r="E150" i="1"/>
  <c r="J150" i="1" s="1"/>
  <c r="J152" i="8"/>
  <c r="E42" i="1"/>
  <c r="J42" i="1" s="1"/>
  <c r="J44" i="8"/>
  <c r="E130" i="1"/>
  <c r="J130" i="1" s="1"/>
  <c r="J132" i="8"/>
  <c r="E43" i="8"/>
  <c r="E31" i="1"/>
  <c r="J31" i="1" s="1"/>
  <c r="J33" i="8"/>
  <c r="E129" i="1"/>
  <c r="J129" i="1" s="1"/>
  <c r="J131" i="8"/>
  <c r="AD204" i="2"/>
  <c r="AD186" i="2"/>
  <c r="AD111" i="2"/>
  <c r="AD112" i="2" s="1"/>
  <c r="AD113" i="2" s="1"/>
  <c r="AD105" i="2"/>
  <c r="AD106" i="2" s="1"/>
  <c r="AD191" i="2"/>
  <c r="AD192" i="2" s="1"/>
  <c r="H12" i="1"/>
  <c r="I12" i="1" s="1"/>
  <c r="J12" i="1" s="1"/>
  <c r="H11" i="1"/>
  <c r="I11" i="1" s="1"/>
  <c r="J11" i="1" s="1"/>
  <c r="H13" i="1"/>
  <c r="I13" i="1" s="1"/>
  <c r="E34" i="1" l="1"/>
  <c r="J34" i="1" s="1"/>
  <c r="J36" i="8"/>
  <c r="J150" i="8"/>
  <c r="E26" i="1"/>
  <c r="J28" i="8"/>
  <c r="J21" i="8" s="1"/>
  <c r="E41" i="1"/>
  <c r="J41" i="1" s="1"/>
  <c r="J43" i="8"/>
  <c r="J29" i="8" s="1"/>
  <c r="E35" i="1"/>
  <c r="J35" i="1" s="1"/>
  <c r="J37" i="8"/>
  <c r="AD208" i="2"/>
  <c r="AD209" i="2" s="1"/>
  <c r="AD193" i="2"/>
  <c r="AD194" i="2"/>
  <c r="AD114" i="2"/>
  <c r="AD115" i="2" s="1"/>
  <c r="AD119" i="2"/>
  <c r="AD120" i="2" s="1"/>
  <c r="AD121" i="2" s="1"/>
  <c r="AD122" i="2" s="1"/>
  <c r="H198" i="1"/>
  <c r="I198" i="1" s="1"/>
  <c r="J198" i="1" s="1"/>
  <c r="I10" i="1"/>
  <c r="AD195" i="2" l="1"/>
  <c r="H87" i="1"/>
  <c r="I87" i="1" s="1"/>
  <c r="H86" i="1"/>
  <c r="I86" i="1" s="1"/>
  <c r="H85" i="1"/>
  <c r="I85" i="1" s="1"/>
  <c r="H181" i="1"/>
  <c r="I181" i="1" s="1"/>
  <c r="H180" i="1"/>
  <c r="I180" i="1" s="1"/>
  <c r="H179" i="1"/>
  <c r="I179" i="1" s="1"/>
  <c r="H178" i="1"/>
  <c r="I178" i="1" s="1"/>
  <c r="H177" i="1"/>
  <c r="I177" i="1" s="1"/>
  <c r="H172" i="1"/>
  <c r="I172" i="1" s="1"/>
  <c r="H170" i="1"/>
  <c r="I170" i="1" s="1"/>
  <c r="J170" i="1" s="1"/>
  <c r="H169" i="1"/>
  <c r="I169" i="1" s="1"/>
  <c r="J169" i="1" s="1"/>
  <c r="H89" i="1"/>
  <c r="I89" i="1" s="1"/>
  <c r="H84" i="1"/>
  <c r="I84" i="1" s="1"/>
  <c r="H83" i="1"/>
  <c r="I83" i="1" s="1"/>
  <c r="H82" i="1"/>
  <c r="I82" i="1" s="1"/>
  <c r="H81" i="1"/>
  <c r="I81" i="1" s="1"/>
  <c r="H79" i="1"/>
  <c r="I79" i="1" s="1"/>
  <c r="H26" i="1"/>
  <c r="I26" i="1" s="1"/>
  <c r="H25" i="1"/>
  <c r="I25" i="1" s="1"/>
  <c r="H23" i="1"/>
  <c r="I23" i="1" s="1"/>
  <c r="J23" i="1" s="1"/>
  <c r="H22" i="1"/>
  <c r="I22" i="1" s="1"/>
  <c r="H21" i="1"/>
  <c r="I21" i="1" s="1"/>
  <c r="H18" i="1"/>
  <c r="I18" i="1" s="1"/>
  <c r="H17" i="1"/>
  <c r="I17" i="1" s="1"/>
  <c r="J87" i="1" l="1"/>
  <c r="J85" i="1"/>
  <c r="AD963" i="2"/>
  <c r="AD965" i="2" s="1"/>
  <c r="AD460" i="2" l="1"/>
  <c r="AD462" i="2" s="1"/>
  <c r="H88" i="1"/>
  <c r="I88" i="1" s="1"/>
  <c r="I10" i="4"/>
  <c r="I9" i="4"/>
  <c r="I8" i="4"/>
  <c r="AC21" i="2"/>
  <c r="J13" i="1" s="1"/>
  <c r="AD13" i="2"/>
  <c r="AD15" i="2" s="1"/>
  <c r="AC13" i="2"/>
  <c r="B9" i="2"/>
  <c r="AC9" i="2"/>
  <c r="AC5" i="2"/>
  <c r="J10" i="1" s="1"/>
  <c r="J86" i="1"/>
  <c r="A42" i="2"/>
  <c r="B42" i="2" s="1"/>
  <c r="AD21" i="2"/>
  <c r="AD23" i="2" s="1"/>
  <c r="B21" i="2"/>
  <c r="A5" i="2"/>
  <c r="B5" i="2" s="1"/>
  <c r="A4" i="2"/>
  <c r="B4" i="2" s="1"/>
  <c r="J8" i="1" l="1"/>
  <c r="I7" i="4"/>
  <c r="J179" i="1"/>
  <c r="J178" i="1"/>
  <c r="J177" i="1"/>
  <c r="B13" i="2"/>
  <c r="AD9" i="2"/>
  <c r="AD11" i="2" s="1"/>
  <c r="AD5" i="2"/>
  <c r="AD7" i="2" s="1"/>
  <c r="G199" i="1" l="1"/>
  <c r="H199" i="1" s="1"/>
  <c r="I199" i="1" s="1"/>
  <c r="G201" i="8"/>
  <c r="H201" i="8" s="1"/>
  <c r="I201" i="8" s="1"/>
  <c r="J201" i="8" s="1"/>
  <c r="J199" i="8" s="1"/>
  <c r="J172" i="1"/>
  <c r="J180" i="1"/>
  <c r="J181" i="1"/>
  <c r="J88" i="1"/>
  <c r="J89" i="1"/>
  <c r="J84" i="1"/>
  <c r="J81" i="1"/>
  <c r="J79" i="1"/>
  <c r="J82" i="1"/>
  <c r="J5" i="8" l="1"/>
  <c r="J22" i="1"/>
  <c r="J25" i="1" l="1"/>
  <c r="J26" i="1"/>
  <c r="J18" i="1"/>
  <c r="J21" i="1" l="1"/>
  <c r="J199" i="1"/>
  <c r="J83" i="1"/>
  <c r="J17" i="1"/>
</calcChain>
</file>

<file path=xl/sharedStrings.xml><?xml version="1.0" encoding="utf-8"?>
<sst xmlns="http://schemas.openxmlformats.org/spreadsheetml/2006/main" count="8161" uniqueCount="877">
  <si>
    <t>ITEM</t>
  </si>
  <si>
    <t>DESCRIÇÃO</t>
  </si>
  <si>
    <t>CÓDIGO</t>
  </si>
  <si>
    <t>QUANTIDADE</t>
  </si>
  <si>
    <t>REFERÊNCIA</t>
  </si>
  <si>
    <t>BDI</t>
  </si>
  <si>
    <t>PLANILHA ORÇAMENTÁRIA</t>
  </si>
  <si>
    <t>OBJETO</t>
  </si>
  <si>
    <t>DESCONTO APLICADO</t>
  </si>
  <si>
    <t>VALOR ORÇAMENTO</t>
  </si>
  <si>
    <t>VALOR TOTAL R$</t>
  </si>
  <si>
    <t>DATA ORÇAMENTO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</si>
  <si>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</si>
  <si>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</si>
  <si>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</si>
  <si>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</si>
  <si>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</si>
  <si>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</si>
  <si>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</si>
  <si>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</si>
  <si>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</si>
  <si>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 xml:space="preserve">ADMINISTRAÇÃO DIRETA DA OBRA </t>
  </si>
  <si>
    <t>DEMOLIÇÕES</t>
  </si>
  <si>
    <t>COBERTURA</t>
  </si>
  <si>
    <t>INSTALAÇÕES ELÉTRICAS</t>
  </si>
  <si>
    <t>INSTAL HIDROSSANITÁRIAS</t>
  </si>
  <si>
    <t xml:space="preserve">PINTURAS E TEXTURAS </t>
  </si>
  <si>
    <t xml:space="preserve">SERVIÇOS FINAIS </t>
  </si>
  <si>
    <t>2.1</t>
  </si>
  <si>
    <t>SINAPI</t>
  </si>
  <si>
    <t>FORNECIMENTO E INSTALAÇÃO DE PLACA DE OBRA COM CHAPA GALVANIZADA E ESTRUTURA DE MADEIRA. AF_03/2022_PS</t>
  </si>
  <si>
    <t>UND</t>
  </si>
  <si>
    <t>QTD</t>
  </si>
  <si>
    <t>M2</t>
  </si>
  <si>
    <t>PRÓPRIA</t>
  </si>
  <si>
    <t>REMOÇÃO DE TAPUME/ CHAPAS METÁLICAS E DE MADEIRA, DE FORMA MANUAL, SEM REAPROVEITAMENTO. AF_09/2023</t>
  </si>
  <si>
    <t>M3</t>
  </si>
  <si>
    <t>ENGENHEIRO CIVIL DE OBRA PLENO COM ENCARGOS COMPLEMENTARES</t>
  </si>
  <si>
    <t>H</t>
  </si>
  <si>
    <t>ENCARREGADO GERAL COM ENCARGOS COMPLEMENTARES</t>
  </si>
  <si>
    <t>2.2</t>
  </si>
  <si>
    <t>3.1</t>
  </si>
  <si>
    <t>3.2</t>
  </si>
  <si>
    <t>3.3</t>
  </si>
  <si>
    <t>3.4</t>
  </si>
  <si>
    <t>3.5</t>
  </si>
  <si>
    <t>3.6</t>
  </si>
  <si>
    <t>M</t>
  </si>
  <si>
    <t>PINTURA IMUNIZANTE PARA MADEIRA, 2 DEMÃOS. AF_01/2021</t>
  </si>
  <si>
    <t>TELHAMENTO COM TELHA ESTRUTURAL DE FIBROCIMENTO E= 8 MM, COM ATÉ 2 ÁGUAS, INCLUSO IÇAMENTO. AF_07/2019_PS</t>
  </si>
  <si>
    <t>CUMEEIRA PARA TELHA DE FIBROCIMENTO ESTRUTURAL E = 6 MM, INCLUSO ACESSÓRIOS DE FIXAÇÃO E IÇAMENTO. AF_07/2019</t>
  </si>
  <si>
    <t>RUFO EXTERNO/INTERNO EM CHAPA DE AÇO GALVANIZADO NÚMERO 26, CORTE DE 33 CM, INCLUSO IÇAMENTO. AF_07/2019</t>
  </si>
  <si>
    <t>CALHA EM CHAPA DE AÇO GALVANIZADO NÚMERO 24, DESENVOLVIMENTO DE 100 CM, INCLUSO TRANSPORTE VERTICAL. AF_07/2019</t>
  </si>
  <si>
    <t>MONTAGEM E DESMONTAGEM DE ANDAIME TUBULAR TIPO "TORRE" (EXCLUSIVE ANDAIME E LIMPEZA). AF_03/2024</t>
  </si>
  <si>
    <t>4.1</t>
  </si>
  <si>
    <t>4.2</t>
  </si>
  <si>
    <t>ASSENTO SANITÁRIO CONVENCIONAL - FORNECIMENTO E INSTALACAO. AF_01/2020</t>
  </si>
  <si>
    <t>UN</t>
  </si>
  <si>
    <t>TUBO, PVC, SOLDÁVEL, DE 25MM, INSTALADO EM RAMAL OU SUB-RAMAL DE ÁGUA - FORNECIMENTO E INSTALAÇÃO. AF_06/2022</t>
  </si>
  <si>
    <t>JOELHO 90 GRAUS, PVC, SOLDÁVEL, DN 25MM, INSTALADO EM RAMAL OU SUB-RAMAL DE ÁGUA - FORNECIMENTO E INSTALAÇÃO. AF_06/2022</t>
  </si>
  <si>
    <t>TUBO PVC, SERIE NORMAL, ESGOTO PREDIAL, DN 50 MM, FORNECIDO E INSTALADO EM RAMAL DE DESCARGA OU RAMAL DE ESGOTO SANITÁRIO. AF_08/2022</t>
  </si>
  <si>
    <t>JOELHO 90 GRAUS, PVC, SERIE NORMAL, ESGOTO PREDIAL, DN 50 MM, JUNTA ELÁSTICA, FORNECIDO E INSTALADO EM RAMAL DE DESCARGA OU RAMAL DE ESGOTO SANITÁRIO. AF_08/2022</t>
  </si>
  <si>
    <t>LOCACAO DE ANDAIME METALICO TUBULAR DE ENCAIXE, TIPO DE TORRE, CADA PAINEL COM LARGURA DE 1 ATE 1,5 M E ALTURA DE *1,00* M, INCLUINDO DIAGONAL, BARRAS DE LIGACAO, SAPATAS OU RODIZIOS E DEMAIS ITENS NECESSARIOS A MONTAGEM (NAO INCLUI INSTALACAO) (ref. SINAPI 10527)</t>
  </si>
  <si>
    <t>5.1</t>
  </si>
  <si>
    <t>6.1</t>
  </si>
  <si>
    <t>7.1</t>
  </si>
  <si>
    <t>7.2</t>
  </si>
  <si>
    <t>7.3</t>
  </si>
  <si>
    <t>10.1</t>
  </si>
  <si>
    <t>CARGA, MANOBRA E DESCARGA DE ENTULHO EM CAMINHÃO BASCULANTE 6 M³ - CARGA COM ESCAVADEIRA HIDRÁULICA  (CAÇAMBA DE 0,80 M³ / 111 HP) E DESCARGA LIVRE (UNIDADE: M3). AF_07/2020</t>
  </si>
  <si>
    <t>TRANSPORTE COM CAMINHÃO BASCULANTE DE 6 M³, EM VIA URBANA PAVIMENTADA, DMT ATÉ 30 KM (UNIDADE: M3XKM). AF_07/2020</t>
  </si>
  <si>
    <t>4.3</t>
  </si>
  <si>
    <t>APLICAÇÃO MANUAL DE FUNDO SELADOR ACRÍLICO EM PAREDES EXTERNAS DE CASAS. AF_03/2024</t>
  </si>
  <si>
    <t>PINTURA LÁTEX ACRÍLICA PREMIUM, APLICAÇÃO MANUAL EM PAREDES, DUAS DEMÃOS. AF_04/2023</t>
  </si>
  <si>
    <t>LIXAMENTO DE MASSA PARA MADEIRA. AF_01/2021</t>
  </si>
  <si>
    <t>PINTURA FUNDO NIVELADOR ALQUÍDICO BRANCO EM MADEIRA. AF_01/2021</t>
  </si>
  <si>
    <t>PINTURA TINTA DE ACABAMENTO (PIGMENTADA) ESMALTE SINTÉTICO BRILHANTE EM MADEIRA, 3 DEMÃOS. AF_01/2021</t>
  </si>
  <si>
    <t>MEMÓRIA DE CÁLCULO</t>
  </si>
  <si>
    <t>COMPRIMENTO</t>
  </si>
  <si>
    <t>x</t>
  </si>
  <si>
    <t>LARGURA</t>
  </si>
  <si>
    <t>ALTURA</t>
  </si>
  <si>
    <t>ÁREA</t>
  </si>
  <si>
    <t>ESPESSURA</t>
  </si>
  <si>
    <t>VOLUME</t>
  </si>
  <si>
    <t>KM</t>
  </si>
  <si>
    <t>HORA</t>
  </si>
  <si>
    <t>APLICAÇÃO</t>
  </si>
  <si>
    <t>=</t>
  </si>
  <si>
    <t>UNIDADE</t>
  </si>
  <si>
    <t>TOTAL</t>
  </si>
  <si>
    <t>M3XKM</t>
  </si>
  <si>
    <t>4.4</t>
  </si>
  <si>
    <t>4.5</t>
  </si>
  <si>
    <t>4.6</t>
  </si>
  <si>
    <t>4.7</t>
  </si>
  <si>
    <t>4.8</t>
  </si>
  <si>
    <t>PREFEITURA MUNICIPAL DE TRAMANDAÍ</t>
  </si>
  <si>
    <t>COMPOSIÇÃO</t>
  </si>
  <si>
    <t>SEDI - SERVIÇOS DIVERSOS</t>
  </si>
  <si>
    <t>COEF</t>
  </si>
  <si>
    <t>PREÇO REF</t>
  </si>
  <si>
    <t>MATERIAL</t>
  </si>
  <si>
    <t>COMPOSIÇÕES PRÓPRIAS</t>
  </si>
  <si>
    <t>AUXILIAR DE ELETRICISTA COM ENCARGOS COMPLEMENTARES</t>
  </si>
  <si>
    <t>MÃO DE OBRA</t>
  </si>
  <si>
    <t>ELETRICISTA COM ENCARGOS COMPLEMENTARES</t>
  </si>
  <si>
    <t>SERVENTE COM ENCARGOS COMPLEMENTARES</t>
  </si>
  <si>
    <t xml:space="preserve">ACIDO CLORIDRICO / ACIDO MURIATICO, DILUICAO 10% A 12% PARA USO EM LIMPEZA  </t>
  </si>
  <si>
    <t xml:space="preserve">DETERGENTE NEUTRO USO GERAL, CONCENTRADO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</si>
  <si>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CP01</t>
  </si>
  <si>
    <t>CP02</t>
  </si>
  <si>
    <t>L</t>
  </si>
  <si>
    <t>CP03</t>
  </si>
  <si>
    <t>CP04</t>
  </si>
  <si>
    <t>MANUTENÇÃO DA COBERTURA E DAS INSTALAÇÕES INTERNAS DA ESF MARIO TOTTA, EM TRAMANDAÍ/RS</t>
  </si>
  <si>
    <t>VALOR UNITÁRIO C/ DESCONTO R$</t>
  </si>
  <si>
    <t>VALOR UNITÁRIO C/BDI R$</t>
  </si>
  <si>
    <t>IMPERMEABILIZAÇÃO DE SUPERFÍCIE COM MEMBRANA À BASE DE POLIURETANO, 2 DEMÃOS. AF_09/2023</t>
  </si>
  <si>
    <t>4.9</t>
  </si>
  <si>
    <t>TUBO PVC, SÉRIE R, ÁGUA PLUVIAL, DN 100 MM, FORNECIDO E INSTALADO EM CONDUTORES VERTICAIS DE ÁGUAS PLUVIAIS. AF_06/2022</t>
  </si>
  <si>
    <t>4.10</t>
  </si>
  <si>
    <t>JOELHO 90 GRAUS, PVC, SERIE R, ÁGUA PLUVIAL, DN 100 MM, JUNTA ELÁSTICA, FORNECIDO E INSTALADO EM RAMAL DE ENCAMINHAMENTO. AF_06/2022</t>
  </si>
  <si>
    <t>4.11</t>
  </si>
  <si>
    <t>VALOR UNITÁRIO R$</t>
  </si>
  <si>
    <t>BANCO DE DADOS</t>
  </si>
  <si>
    <t>UNID</t>
  </si>
  <si>
    <t>1.1.1</t>
  </si>
  <si>
    <t>1.1.2</t>
  </si>
  <si>
    <t xml:space="preserve">SERVIÇOS INICIAIS DE INSTALAÇÃO DE OBRA </t>
  </si>
  <si>
    <t>LOCAÇÃO CONVENCIONAL DE OBRA, UTILIZANDO GABARITO DE TÁBUAS CORRIDAS PONTALETADAS A CADA 1,50M - 2 UTILIZAÇÕES. AF_03/2024</t>
  </si>
  <si>
    <t>1.1.</t>
  </si>
  <si>
    <t>1.1.3</t>
  </si>
  <si>
    <t>1.1.5</t>
  </si>
  <si>
    <t>1.1.6</t>
  </si>
  <si>
    <t>DEMOLIÇÃO DE PISO DE CONCRETO SIMPLES, DE FORMA MECANIZADA COM MARTELETE, SEM REAPROVEITAMENTO. AF_09/2023</t>
  </si>
  <si>
    <t>DEMOLIÇÃO PARCIAL DE PAVIMENTO ASFÁLTICO, DE FORMA MECANIZADA, SEM REAPROVEITAMENTO. AF_09/2023</t>
  </si>
  <si>
    <t>REMOÇAO DE GUIAS PRÉ-FABRICADAS DE CONCRETO, DE FORMA MECANIZADA, COM REAPROVEITAMENTO. AF_09/2023</t>
  </si>
  <si>
    <t>REVOLVIMENTO E LIMPEZA MANUAL DE SOLO. AF_07/2024</t>
  </si>
  <si>
    <t>ESTRUTURA</t>
  </si>
  <si>
    <t>ATERRO MECANIZADO DE VALA COM MINICARREGADEIRA, COM AREIA PARA ATERRO. AF_08/2023</t>
  </si>
  <si>
    <t>ESCAVAÇÃO MANUAL DE VALA. AF_09/2024</t>
  </si>
  <si>
    <t>ALVENARIAS E VEDAÇÕES</t>
  </si>
  <si>
    <t>REGULARIZAÇÃO E COMPACTAÇÃO DE SUBLEITO DE SOLO PREDOMINANTEMENTE ARGILOSO, PARA OBRAS DE RECONSTRUÇÃO DE PAVIMENTOS. AF_09/2024</t>
  </si>
  <si>
    <t>REATERRO MANUAL DE VALAS, COM PLACA VIBRATÓRIA. AF_08/2023</t>
  </si>
  <si>
    <t>GUIA (MEIO-FIO) CONCRETO, MOLDADA IN LOCO EM TRECHO CURVO COM EXTRUSORA, 15 CM BASE X 30 CM ALTURA. AF_01/2024</t>
  </si>
  <si>
    <t>LASTRO DE CONCRETO MAGRO, APLICADO EM PISOS, LAJES SOBRE SOLO OU RADIERS, ESPESSURA DE 5 CM. AF_01/2024</t>
  </si>
  <si>
    <t>EXECUÇÃO DE PASSEIO (CALÇADA) OU PISO DE CONCRETO COM CONCRETO MOLDADO IN LOCO, FEITO EM OBRA, ACABAMENTO CONVENCIONAL, ESPESSURA 8 CM, ARMADO. AF_08/2022</t>
  </si>
  <si>
    <t>ACABAMENTO POLIDO PARA PISO DE CONCRETO ARMADO OU LAJE SOBRE SOLO DE ALTA RESISTÊNCIA. AF_09/2021</t>
  </si>
  <si>
    <t>RAMPA DE ACESSIBILIDADE EM CONCRETO MOLDADO IN LOCO, EM CALÇADA NOVA COM LARGURA MENOR À 3,00 M, FCK 25MPA, COM PISO PODOTÁTIL. AF_03/2024</t>
  </si>
  <si>
    <t>PISO PODOTÁTIL DE ALERTA OU DIRECIONAL, DE CONCRETO, ASSENTADO SOBRE ARGAMASSA. AF_03/2024</t>
  </si>
  <si>
    <t>CONTRAPISO ACÚSTICO EM ARGAMASSA TRAÇO 1:4 (CIMENTO E AREIA), PREPARO MECÂNICO COM BETONEIRA 400L, APLICADO EM ÁREAS SECAS, ACABAMENTO NÃO REFORÇADO, ESPESSURA 7CM. AF_07/2021</t>
  </si>
  <si>
    <t>REVESTIMENTO CERÂMICO PARA PISO COM PLACAS TIPO PORCELANATO DE DIMENSÕES 60X60 CM APLICADA EM AMBIENTES DE ÁREA ENTRE 5 M² E 10 M². AF_02/2023_PE</t>
  </si>
  <si>
    <t>CHAPISCO APLICADO EM ALVENARIA (COM PRESENÇA DE VÃOS) E ESTRUTURAS DE CONCRETO DE FACHADA, COM COLHER DE PEDREIRO. ARGAMASSA TRAÇO 1:3 COM PREPARO MANUAL. AF_10/2022</t>
  </si>
  <si>
    <t>EMBOÇO OU MASSA ÚNICA EM ARGAMASSA TRAÇO 1:2:8, PREPARO MANUAL, APLICADA MANUALMENTE EM PANOS DE FACHADA COM PRESENÇA DE VÃOS, ESPESSURA DE 45 MM. AF_08/2022</t>
  </si>
  <si>
    <t>REVESTIMENTO CERÂMICO PARA PAREDES INTERNAS COM PLACAS TIPO ESMALTADA DE DIMENSÕES 33X45 CM APLICADAS NA ALTURA INTEIRA DAS PAREDES. AF_02/2023_PE</t>
  </si>
  <si>
    <t>ALVENARIA DE VEDAÇÃO DE BLOCOS CERÂMICOS FURADOS NA VERTICAL DE 14X19X29 CM (ESPESSURA 14 CM) E ARGAMASSA DE ASSENTAMENTO COM PREPARO MANUAL. AF_12/2021</t>
  </si>
  <si>
    <t>RECOMPOSIÇÃO DE REVESTIMENTO EM CONCRETO ASFÁLTICO (AQUISIÇÃO EM USINA), PARA O FECHAMENTO DE VALAS - INCLUSO DEMOLIÇÃO DO PAVIMENTO. AF_12/2020</t>
  </si>
  <si>
    <t>ESTACA BROCA DE CONCRETO, DIÂMETRO DE 30CM, ESCAVAÇÃO MANUAL COM TRADO CONCHA, INTEIRAMENTE ARMADA. AF_05/2020</t>
  </si>
  <si>
    <t>LASTRO DE CONCRETO MAGRO, APLICADO EM BLOCOS DE COROAMENTO OU SAPATAS, ESPESSURA DE 5 CM. AF_01/2024</t>
  </si>
  <si>
    <t>ARMAÇÃO DE BLOCO, SAPATA ISOLADA, VIGA BALDRAME E SAPATA CORRIDA UTILIZANDO AÇO CA-50 DE 12,5 MM - MONTAGEM. AF_01/2024</t>
  </si>
  <si>
    <t>KG</t>
  </si>
  <si>
    <t>ARMAÇÃO DE SAPATA ISOLADA, VIGA BALDRAME E SAPATA CORRIDA UTILIZANDO AÇO CA-60 DE 5 MM - MONTAGEM. AF_01/2024</t>
  </si>
  <si>
    <t>FABRICAÇÃO, MONTAGEM E DESMONTAGEM DE FÔRMA PARA SAPATA, EM MADEIRA SERRADA, E=25 MM, 1 UTILIZAÇÃO. AF_01/2024</t>
  </si>
  <si>
    <t>FABRICAÇÃO, MONTAGEM E DESMONTAGEM DE FÔRMA PARA VIGA BALDRAME, EM MADEIRA SERRADA, E=25 MM, 1 UTILIZAÇÃO. AF_01/2024</t>
  </si>
  <si>
    <t>CONCRETO FCK = 30MPA, TRAÇO 1:1,9:2,3 (EM MASSA SECA DE CIMENTO/ AREIA MÉDIA/ SEIXO ROLADO) - PREPARO MECÂNICO COM BETONEIRA 400 L. AF_05/2021</t>
  </si>
  <si>
    <t>LANÇAMENTO COM USO DE BALDES, ADENSAMENTO E ACABAMENTO DE CONCRETO EM ESTRUTURAS. AF_02/2022</t>
  </si>
  <si>
    <t>ARMAÇÃO DE PILAR OU VIGA DE ESTRUTURA DE CONCRETO ARMADO EMBUTIDA EM ALVENARIA DE VEDAÇÃO UTILIZANDO AÇO CA-60 DE 5,0 MM - MONTAGEM. AF_06/2022</t>
  </si>
  <si>
    <t>ARMAÇÃO DE PILAR OU VIGA DE ESTRUTURA DE CONCRETO ARMADO EMBUTIDA EM ALVENARIA DE VEDAÇÃO UTILIZANDO AÇO CA-50 DE 12,5 MM - MONTAGEM. AF_06/2022</t>
  </si>
  <si>
    <t>FABRICAÇÃO DE FÔRMA PARA PILARES E ESTRUTURAS SIMILARES, EM CHAPA DE MADEIRA COMPENSADA PLASTIFICADA, E = 18 MM. AF_09/2020</t>
  </si>
  <si>
    <t>MONTAGEM E DESMONTAGEM DE FÔRMA DE PILARES RETANGULARES E ESTRUTURAS SIMILARES, PÉ-DIREITO SIMPLES, EM CHAPA DE MADEIRA COMPENSADA PLASTIFICADA, 14 UTILIZAÇÕES. AF_09/2020</t>
  </si>
  <si>
    <t>FABRICAÇÃO DE FÔRMA PARA VIGAS, EM CHAPA DE MADEIRA COMPENSADA PLASTIFICADA, E = 18 MM. AF_09/2020</t>
  </si>
  <si>
    <t>MONTAGEM E DESMONTAGEM DE FÔRMA DE VIGA, ESCORAMENTO COM GARFO DE MADEIRA, PÉ-DIREITO SIMPLES, EM CHAPA DE MADEIRA PLASTIFICADA, 18 UTILIZAÇÕES. AF_09/2020</t>
  </si>
  <si>
    <t>4.12</t>
  </si>
  <si>
    <t>4.13</t>
  </si>
  <si>
    <t>4.14</t>
  </si>
  <si>
    <t>4.15</t>
  </si>
  <si>
    <t>4.16</t>
  </si>
  <si>
    <t>4.17</t>
  </si>
  <si>
    <t>4.18</t>
  </si>
  <si>
    <t>IMPEMEABILIZAÇÃO</t>
  </si>
  <si>
    <t>IMPERMEABILIZAÇÃO DE SUPERFÍCIE COM EMULSÃO ASFÁLTICA, 2 DEMÃOS. AF_09/2023</t>
  </si>
  <si>
    <t>4.19</t>
  </si>
  <si>
    <t>VERGA MOLDADA IN LOCO EM CONCRETO, ESPESSURA DE *15* CM. AF_03/2024</t>
  </si>
  <si>
    <t>CONTRAVERGA MOLDADA IN LOCO COM UTILIZAÇÃO DE BLOCOS CANALETA, ESPESSURA DE *15* CM. AF_03/2024</t>
  </si>
  <si>
    <t>8.</t>
  </si>
  <si>
    <t>FORRO EM RÉGUAS DE PVC, LISO, PARA AMBIENTES COMERCIAIS, INCLUSIVE ESTRUTURA BIDIRECIONAL DE FIXAÇÃO. AF_08/2023_PS</t>
  </si>
  <si>
    <t>PAVIMENTAÇÃO, REVESTIMENTO DE PISO, PAREDE E FORRO</t>
  </si>
  <si>
    <t>INSTALAÇÃO DE PERGOLADO DE MADEIRA, EM MAÇARANDUBA, ANGELIM OU EQUIVALENTE DA REGIÃO, FIXADO COM CONCRETO SOBRE PISO DE CONCRETO EXISTENTE. AF_11/2021</t>
  </si>
  <si>
    <t>8.1</t>
  </si>
  <si>
    <t>8.2</t>
  </si>
  <si>
    <t>8.3</t>
  </si>
  <si>
    <t>8.4</t>
  </si>
  <si>
    <t>8.5</t>
  </si>
  <si>
    <t>8.6</t>
  </si>
  <si>
    <t>8.7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</si>
  <si>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</si>
  <si>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</si>
  <si>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</si>
  <si>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</si>
  <si>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</si>
  <si>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</si>
  <si>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</si>
  <si>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</si>
  <si>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</si>
  <si>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</si>
  <si>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</si>
  <si>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</si>
  <si>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</si>
  <si>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</si>
  <si>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</si>
  <si>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11.</t>
  </si>
  <si>
    <t>11.1</t>
  </si>
  <si>
    <t>11.2</t>
  </si>
  <si>
    <t>11.3</t>
  </si>
  <si>
    <t>KIT DE PORTA DE MADEIRA PARA PINTURA, SEMI-OCA (PESADA OU SUPERPESADA), PADRÃO MÉDIO, 90X210CM, ESPESSURA DE 3,5CM, ITENS INCLUSOS: DOBRADIÇAS, MONTAGEM E INSTALAÇÃO DO BATENTE, FECHADURA COM EXECUÇÃO DO FURO - FORNECIMENTO E INSTALAÇÃO. AF_12/2019</t>
  </si>
  <si>
    <t>KIT DE PORTA DE MADEIRA PARA PINTURA, SEMI-OCA (LEVE OU MÉDIA), PADRÃO MÉDIO, 70X210CM, ESPESSURA DE 3,5CM, ITENS INCLUSOS: DOBRADIÇAS, MONTAGEM E INSTALAÇÃO DO BATENTE, FECHADURA COM EXECUÇÃO DO FURO - FORNECIMENTO E INSTALAÇÃO. AF_12/2019</t>
  </si>
  <si>
    <t>12.</t>
  </si>
  <si>
    <t>12.1</t>
  </si>
  <si>
    <t>12.2</t>
  </si>
  <si>
    <t>12.3</t>
  </si>
  <si>
    <t>12.4</t>
  </si>
  <si>
    <t>12.5</t>
  </si>
  <si>
    <t>12.6</t>
  </si>
  <si>
    <t>13.</t>
  </si>
  <si>
    <t>13.1</t>
  </si>
  <si>
    <t>13.2</t>
  </si>
  <si>
    <t>13.3</t>
  </si>
  <si>
    <t>13.4</t>
  </si>
  <si>
    <t>13.5</t>
  </si>
  <si>
    <t>13.6</t>
  </si>
  <si>
    <t>13.7</t>
  </si>
  <si>
    <t>13.8</t>
  </si>
  <si>
    <t>PAISAGISMO</t>
  </si>
  <si>
    <t>ESQUADRIAS E GUARDA-CORPO</t>
  </si>
  <si>
    <t>INSTALAÇÃO DE LIXEIRA METÁLICA DUPLA, CAPACIDADE DE 60 L, EM TUBO DE AÇO CARBONO E CESTOS EM CHAPA DE AÇO COM PINTURA ELETROSTÁTICA, SOBRE PISO DE CONCRETO EXISTENTE. AF_11/2021</t>
  </si>
  <si>
    <t>INSTALAÇÃO DE CONJUNTO COM MESA E QUATRO BANCOS PRÉ-FABRICADO DE CONCRETO, DIMENSÕES 90 CM X 95 CM (MESA) E 20 CM X 60 CM (BANCO), SOBRE PISO DE CONCRETO EXISTENTE. AF_11/2021</t>
  </si>
  <si>
    <t>14.</t>
  </si>
  <si>
    <t>VEGETAÇÃO</t>
  </si>
  <si>
    <t>PLANTIO DE GRAMA BATATAIS EM PLACAS. AF_07/2024</t>
  </si>
  <si>
    <t>11.4</t>
  </si>
  <si>
    <t>11.5</t>
  </si>
  <si>
    <t>11.6</t>
  </si>
  <si>
    <t>LIXAMENTO MANUAL EM SUPERFÍCIES METÁLICAS EM OBRA. AF_01/2020</t>
  </si>
  <si>
    <t>PINTURA COM TINTA ALQUÍDICA DE FUNDO (TIPO ZARCÃO) PULVERIZADA SOBRE SUPERFÍCIES METÁLICAS (EXCETO PERFIL) EXECUTADO EM OBRA (POR DEMÃO). AF_01/2020_PE</t>
  </si>
  <si>
    <t>PINTURA COM TINTA ALQUÍDICA DE FUNDO E ACABAMENTO (ESMALTE SINTÉTICO GRAFITE) APLICADA A ROLO OU PINCEL SOBRE SUPERFÍCIES METÁLICAS (EXCETO PERFIL) EXECUTADO EM OBRA (POR DEMÃO). AF_01/2020</t>
  </si>
  <si>
    <t>PLANTIO DE ÁRVORE ORNAMENTAL COM ALTURA DE MUDA MAIOR QUE 2,00 M E MENOR OU IGUAL A 4,00 M . AF_07/2024</t>
  </si>
  <si>
    <t>PINTURA DE EIXO VIÁRIO SOBRE ASFALTO COM TINTA RETRORREFLETIVA A BASE DE RESINA ACRÍLICA COM MICROESFERAS DE VIDRO, E = 10 CM, APLICAÇÃO MECÂNICA COM DEMARCADORA AUTOPROPELIDA. AF_05/2021</t>
  </si>
  <si>
    <t>PINTURA DE MEIO-FIO COM TINTA BRANCA A BASE DE CAL (CAIAÇÃO). AF_05/2021</t>
  </si>
  <si>
    <t>PINTURA DE SÍMBOLOS E TEXTOS COM TINTA ACRÍLICA, DEMARCAÇÃO COM FITA ADESIVA E APLICAÇÃO COM ROLO. AF_05/2021</t>
  </si>
  <si>
    <t>12.7</t>
  </si>
  <si>
    <t>14.1</t>
  </si>
  <si>
    <t>14.2</t>
  </si>
  <si>
    <t>14.3</t>
  </si>
  <si>
    <t>15.</t>
  </si>
  <si>
    <t>15.1</t>
  </si>
  <si>
    <t>15.3</t>
  </si>
  <si>
    <t>Périmetro do entorno do terreno da praça</t>
  </si>
  <si>
    <t>PERÍMETRO</t>
  </si>
  <si>
    <t>Perímetro entorno da praça</t>
  </si>
  <si>
    <t>Perímetro canteiro banheiro</t>
  </si>
  <si>
    <t>Perímetro espaço de mesas yoo de jogos</t>
  </si>
  <si>
    <t>Complemento de perímetro para fechamento de círculos do playground</t>
  </si>
  <si>
    <t>Meio-fio</t>
  </si>
  <si>
    <t>Vagas de estacionamento lateral esquerda</t>
  </si>
  <si>
    <t>Vagas de estacionamento lateral direita</t>
  </si>
  <si>
    <t>Terreno praça</t>
  </si>
  <si>
    <t>Somente área composta por intertravado da praça</t>
  </si>
  <si>
    <t>Rampas de acesso rua/praça</t>
  </si>
  <si>
    <t>Acessibilidade em piso podotátil</t>
  </si>
  <si>
    <t>Piso playground</t>
  </si>
  <si>
    <t>Piso academia ao ar-livre</t>
  </si>
  <si>
    <t>Piso playground primeira infância</t>
  </si>
  <si>
    <t>Perímetro canteiros vegetação lado esquerdo</t>
  </si>
  <si>
    <t>Perímetro canteiros vegetação lado direito</t>
  </si>
  <si>
    <t>Canteiros vegetação lado direito</t>
  </si>
  <si>
    <t>Canteiros vegetação lado esquerdo</t>
  </si>
  <si>
    <t>Rampas de acesso banheiros</t>
  </si>
  <si>
    <t>Calçada de contorno edificação banheiros</t>
  </si>
  <si>
    <t>Circulação banheiro masculino</t>
  </si>
  <si>
    <t>Banheiro masculino</t>
  </si>
  <si>
    <t>Circulação banheiro feminino</t>
  </si>
  <si>
    <t>Banheiro feminino</t>
  </si>
  <si>
    <t>Porta de entrada banheiro masculino</t>
  </si>
  <si>
    <t>Porta banheiro acessível masculino</t>
  </si>
  <si>
    <t>Porta banheiro acessível feminino</t>
  </si>
  <si>
    <t>Porta de entrada banheiro feminino</t>
  </si>
  <si>
    <t>Porta cabines banheiro masculino</t>
  </si>
  <si>
    <t>Porta cabines banheiro feminino</t>
  </si>
  <si>
    <t>Acesso aos banheiros</t>
  </si>
  <si>
    <t>Canteiro vegetação esquerdo</t>
  </si>
  <si>
    <t>Canteiro vegetação direito</t>
  </si>
  <si>
    <t>Lixeiras</t>
  </si>
  <si>
    <t>Bancos de madeira</t>
  </si>
  <si>
    <t>Espaço de mesas de xadrez</t>
  </si>
  <si>
    <t>Bancos parada de ônibus</t>
  </si>
  <si>
    <t>Bancos dos 03 pergolados</t>
  </si>
  <si>
    <t>Bicicletário</t>
  </si>
  <si>
    <t>Academia ao ar-livre</t>
  </si>
  <si>
    <t>Playground primeira infância</t>
  </si>
  <si>
    <t>Playground</t>
  </si>
  <si>
    <t>Totens</t>
  </si>
  <si>
    <t>TUBO PVC, SERIE NORMAL, ESGOTO PREDIAL, DN 100 MM, FORNECIDO E INSTALADO EM RAMAL DE DESCARGA OU RAMAL DE ESGOTO SANITÁRIO. AF_08/2022</t>
  </si>
  <si>
    <t>TUBO PVC, SERIE NORMAL, ESGOTO PREDIAL, DN 40 MM, FORNECIDO E INSTALADO EM RAMAL DE DESCARGA OU RAMAL DE ESGOTO SANITÁRIO. AF_08/2022</t>
  </si>
  <si>
    <t>JOELHO 90 GRAUS, PVC, SERIE NORMAL, ESGOTO PREDIAL, DN 100 MM, JUNTA ELÁSTICA, FORNECIDO E INSTALADO EM SUBCOLETOR AÉREO DE ESGOTO SANITÁRIO. AF_08/2022</t>
  </si>
  <si>
    <t>JOELHO 90 GRAUS, PVC, SERIE NORMAL, ESGOTO PREDIAL, DN 40 MM, JUNTA SOLDÁVEL, FORNECIDO E INSTALADO EM RAMAL DE DESCARGA OU RAMAL DE ESGOTO SANITÁRIO. AF_08/2022</t>
  </si>
  <si>
    <t>JOELHO 45 GRAUS, PVC, SERIE NORMAL, ESGOTO PREDIAL, DN 100 MM, JUNTA ELÁSTICA, FORNECIDO E INSTALADO EM SUBCOLETOR AÉREO DE ESGOTO SANITÁRIO. AF_08/2022</t>
  </si>
  <si>
    <t>JOELHO 45 GRAUS, PVC, SERIE NORMAL, ESGOTO PREDIAL, DN 40 MM, JUNTA SOLDÁVEL, FORNECIDO E INSTALADO EM RAMAL DE DESCARGA OU RAMAL DE ESGOTO SANITÁRIO. AF_08/2022</t>
  </si>
  <si>
    <t>JUNÇÃO SIMPLES, PVC, SERIE NORMAL, ESGOTO PREDIAL, DN 100 X 100 MM, JUNTA ELÁSTICA, FORNECIDO E INSTALADO EM SUBCOLETOR AÉREO DE ESGOTO SANITÁRIO. AF_08/2022</t>
  </si>
  <si>
    <t>JUNÇÃO DE REDUÇÃO INVERTIDA, PVC, SÉRIE NORMAL, ESGOTO PREDIAL, DN 100 X 50 MM, JUNTA ELÁSTICA, FORNECIDO E INSTALADO EM RAMAL DE DESCARGA OU RAMAL DE ESGOTO SANITÁRIO. AF_08/2022</t>
  </si>
  <si>
    <t>JUNÇÃO SIMPLES, PVC, SERIE R, ÁGUA PLUVIAL, DN 40 MM, JUNTA SOLDÁVEL, FORNECIDO E INSTALADO EM RAMAL DE ENCAMINHAMENTO. AF_06/2022</t>
  </si>
  <si>
    <t>CAIXA SIFONADA, COM GRELHA REDONDA, PVC, DN 150 X 150 X 50 MM, JUNTA SOLDÁVEL, FORNECIDA E INSTALADA EM RAMAL DE DESCARGA OU EM RAMAL DE ESGOTO SANITÁRIO. AF_08/2022</t>
  </si>
  <si>
    <t>VÁLVULA DE DESCARGA METÁLICA, BASE 1 1/2", ACABAMENTO METALICO CROMADO - FORNECIMENTO E INSTALAÇÃO. AF_08/2021</t>
  </si>
  <si>
    <t>CP05</t>
  </si>
  <si>
    <t>CP06</t>
  </si>
  <si>
    <t>TUBO, PVC, SOLDÁVEL, DE 50MM, INSTALADO EM RAMAL DE DISTRIBUIÇÃO DE ÁGUA - FORNECIMENTO E INSTALAÇÃO. AF_06/2022</t>
  </si>
  <si>
    <t>TUBO, PVC, SOLDÁVEL, DE 40MM, INSTALADO EM RAMAL DE DISTRIBUIÇÃO DE ÁGUA - FORNECIMENTO E INSTALAÇÃO. AF_06/2022</t>
  </si>
  <si>
    <t>JOELHO 90 GRAUS, PVC, SOLDÁVEL, DN 50MM, INSTALADO EM RAMAL DE DISTRIBUIÇÃO DE ÁGUA - FORNECIMENTO E INSTALAÇÃO. AF_06/2022</t>
  </si>
  <si>
    <t>JOELHO 90 GRAUS, PVC, SOLDÁVEL, DN 40MM, INSTALADO EM RAMAL DE DISTRIBUIÇÃO DE ÁGUA - FORNECIMENTO E INSTALAÇÃO. AF_06/2022</t>
  </si>
  <si>
    <t>JOELHO 45 GRAUS, PVC, SOLDÁVEL, DN 50MM, INSTALADO EM RAMAL DE DISTRIBUIÇÃO DE ÁGUA - FORNECIMENTO E INSTALAÇÃO. AF_06/2022</t>
  </si>
  <si>
    <t>JOELHO 45 GRAUS, PVC, SOLDÁVEL, DN 40MM, INSTALADO EM RAMAL DE DISTRIBUIÇÃO DE ÁGUA - FORNECIMENTO E INSTALAÇÃO. AF_06/2022</t>
  </si>
  <si>
    <t>JOELHO 45 GRAUS, PVC, SOLDÁVEL, DN 25MM, INSTALADO EM RAMAL OU SUB-RAMAL DE ÁGUA - FORNECIMENTO E INSTALAÇÃO. AF_06/2022</t>
  </si>
  <si>
    <t>TE, PVC, SOLDÁVEL, DN 40MM, INSTALADO EM RAMAL DE DISTRIBUIÇÃO DE ÁGUA - FORNECIMENTO E INSTALAÇÃO. AF_06/2022</t>
  </si>
  <si>
    <t>TÊ COM BUCHA DE LATÃO NA BOLSA CENTRAL, PVC, SOLDÁVEL, DN 25MM X 1/2, INSTALADO EM RAMAL OU SUB-RAMAL DE ÁGUA - FORNECIMENTO E INSTALAÇÃO. AF_06/2022</t>
  </si>
  <si>
    <t>JOELHO 90 GRAUS COM BUCHA DE LATÃO, PVC, SOLDÁVEL, DN 25MM, X 1/2 INSTALADO EM RAMAL OU SUB-RAMAL DE ÁGUA - FORNECIMENTO E INSTALAÇÃO. AF_06/2022</t>
  </si>
  <si>
    <t>ADAPTADOR CURTO COM BOLSA E ROSCA PARA REGISTRO, PVC, SOLDÁVEL, DN 25MM X 3/4, INSTALADO EM RAMAL OU SUB-RAMAL DE ÁGUA - FORNECIMENTO E INSTALAÇÃO. AF_06/2022</t>
  </si>
  <si>
    <t>REGISTRO DE GAVETA BRUTO, LATÃO, ROSCÁVEL, 3/4", COM ACABAMENTO E CANOPLA CROMADOS - FORNECIMENTO E INSTALAÇÃO. AF_08/2021</t>
  </si>
  <si>
    <t>REGISTRO DE GAVETA BRUTO, LATÃO, ROSCÁVEL, 1 1/2", COM ACABAMENTO E CANOPLA CROMADOS - FORNECIMENTO E INSTALAÇÃO. AF_08/2021</t>
  </si>
  <si>
    <t>ADAPTADOR CURTO COM BOLSA E ROSCA PARA REGISTRO, PVC, SOLDÁVEL, DN 40MM X 1.1/2", INSTALADO EM RAMAL DE DISTRIBUIÇÃO DE ÁGUA - FORNECIMENTO E INSTALAÇÃO. AF_06/2022</t>
  </si>
  <si>
    <t>CAIXA D´ÁGUA EM POLIETILENO, 1000 LITROS (INCLUSOS TUBOS, CONEXÕES E TORNEIRA DE BÓIA) - FORNECIMENTO E INSTALAÇÃO. AF_06/2021</t>
  </si>
  <si>
    <t>REGISTRO DE GAVETA BRUTO, LATÃO, ROSCÁVEL, 2" - FORNECIMENTO E INSTALAÇÃO. AF_08/2021</t>
  </si>
  <si>
    <t>Conforme projeto hidrossanitário - banheiro masculino</t>
  </si>
  <si>
    <t>Conforme projeto hidrossanitário - banheiro feminino</t>
  </si>
  <si>
    <t>Sistema de tratamento do esgoto</t>
  </si>
  <si>
    <t>LAVATÓRIO LOUÇA BRANCA COM COLUNA, 45 X 55CM OU EQUIVALENTE, PADRÃO MÉDIO, INCLUSO SIFÃO TIPO GARRAFA, VÁLVULA E ENGATE FLEXÍVEL DE 40CM EM METAL CROMADO, COM TORNEIRA CROMADA DE MESA, PADRÃO MÉDIO - FORNECIMENTO E INSTALAÇÃO. AF_01/2020</t>
  </si>
  <si>
    <t>CAIXA ENTERRADA HIDRÁULICA RETANGULAR EM ALVENARIA COM TIJOLOS CERÂMICOS MACIÇOS, DIMENSÕES INTERNAS: 0,6X0,6X0,6 M PARA REDE DE ESGOTO. AF_12/2020</t>
  </si>
  <si>
    <t>Sistema de encaminhamento do esgoto</t>
  </si>
  <si>
    <t>TANQUE SÉPTICO CIRCULAR, EM CONCRETO PRÉ-MOLDADO, DIÂMETRO INTERNO = 1,88 M, ALTURA INTERNA = 2,50 M, VOLUME ÚTIL: 6245,8 L (PARA 32 CONTRIBUINTES). AF_12/2020</t>
  </si>
  <si>
    <t>FILTRO ANAERÓBIO CIRCULAR, EM CONCRETO PRÉ-MOLDADO, DIÂMETRO INTERNO = 1,88 M, ALTURA INTERNA = 1,50 M, VOLUME ÚTIL: 3331,1 L (PARA 19 CONTRIBUINTES). AF_12/2020</t>
  </si>
  <si>
    <t>SUMIDOURO RETANGULAR, EM ALVENARIA COM TIJOLOS CERÂMICOS MACIÇOS, DIMENSÕES INTERNAS: 1,6 X 3,4 X H=3,0 M, ÁREA DE INFILTRAÇÃO: 32,9 M² (PARA 13 CONTRIBUINTES). AF_12/2020</t>
  </si>
  <si>
    <t>Conforme projeto hidrossanitário - reservatório</t>
  </si>
  <si>
    <t>Conforme projeto hidrossanitário</t>
  </si>
  <si>
    <t>Conforme projeto hidrossanitário - registros</t>
  </si>
  <si>
    <t>Cobertura banheiro</t>
  </si>
  <si>
    <t>Blindagem cobertura banheiro</t>
  </si>
  <si>
    <t>Drenagem tubos de queda verticais</t>
  </si>
  <si>
    <t>Drenagem transporte horizontal</t>
  </si>
  <si>
    <t>Pergolados bancos</t>
  </si>
  <si>
    <t>Andaimes execução banheiros</t>
  </si>
  <si>
    <t>MÊS</t>
  </si>
  <si>
    <t>Demolição canteiro central</t>
  </si>
  <si>
    <t>Demolição piso lado esquerdo da praça</t>
  </si>
  <si>
    <t>Demolição asfalto canteiro central</t>
  </si>
  <si>
    <t>Demolição do item 3.1</t>
  </si>
  <si>
    <t>Demolição do item 3.2</t>
  </si>
  <si>
    <t>Demolição do item 3.3</t>
  </si>
  <si>
    <t>Baldrame área externa banheiros</t>
  </si>
  <si>
    <t>Baldrame banheiros</t>
  </si>
  <si>
    <t>Blocos de fundação dos banheiros</t>
  </si>
  <si>
    <t>Estacas fundação dos banheiros</t>
  </si>
  <si>
    <t>Armação dos estribos da viga da área externa banheiros</t>
  </si>
  <si>
    <t>Armação dos estribos da viga baldrame dos banheiros</t>
  </si>
  <si>
    <t>Armação de arranque dos blocos de fundação dos banheiros (4 barras c/ corte de 1,5m)</t>
  </si>
  <si>
    <t>Armação da viga baldrame da área externa banheiros</t>
  </si>
  <si>
    <t>Blocos de fundação dos banheiros 60x60cm</t>
  </si>
  <si>
    <t>Blocos de fundação da área externa banheiros</t>
  </si>
  <si>
    <t>Armação dos blocos de fundação da área externa dos banheiros (10 barras c/ corte de 2,16m)</t>
  </si>
  <si>
    <t>Armação dos blocos de fundação dos banheiros (10 barras c/ corte de 2,16m)</t>
  </si>
  <si>
    <t>Armação de arranque dos blocos de fundação da área externa dos banheiros (4 barras c/ corte de 1,5m)</t>
  </si>
  <si>
    <t>Armação da viga baldrame dos banheiros</t>
  </si>
  <si>
    <t>Blocos de fundação da área externa dos banheiros 60x60cm</t>
  </si>
  <si>
    <t>Arranque dos blocos de fundação da área externa dos banheiros 14x30cm</t>
  </si>
  <si>
    <t>Arranque dos blocos de fundação dos banheiros 14x30cm</t>
  </si>
  <si>
    <t>Viga baldrame da área externa banheiros 14x30cm</t>
  </si>
  <si>
    <t>Viga baldrame dos banheiros 14x30cm</t>
  </si>
  <si>
    <t>Pilares dos banheiros</t>
  </si>
  <si>
    <t>Pilares platibanda dos banheiros</t>
  </si>
  <si>
    <t>Pilares dos banheiros 4 barras por pilar</t>
  </si>
  <si>
    <t>Viga superior dos banheiros 4 barras por pilar</t>
  </si>
  <si>
    <t>Viga da platibanda dos banheiros</t>
  </si>
  <si>
    <t>Pilares platibanda dos banheiros 4 barras por pilar</t>
  </si>
  <si>
    <t>Viga da platibanda dos banheiros 4 barras por pilar</t>
  </si>
  <si>
    <t>Viga superior dos banheiros estribos a cada 12cm</t>
  </si>
  <si>
    <t>Viga da platibanda dos banheiros estribos a cada 12cm</t>
  </si>
  <si>
    <t>Pilares dos banheiros estribos a cada 12cm</t>
  </si>
  <si>
    <t>Pilares platibanda dos banheiros estribos a cada 12cm</t>
  </si>
  <si>
    <t>Viga superior dos banheiros</t>
  </si>
  <si>
    <t>Portas</t>
  </si>
  <si>
    <t>Janela banheiros</t>
  </si>
  <si>
    <t>Baldrame + 3 fiadas de tijolo</t>
  </si>
  <si>
    <t>Alvenaria banheiros</t>
  </si>
  <si>
    <t>Alvenaria platibanda banheiros</t>
  </si>
  <si>
    <t>11.7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</si>
  <si>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</si>
  <si>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>Janela banheiro feminino</t>
  </si>
  <si>
    <t>Janela banheiro masculino</t>
  </si>
  <si>
    <t>Baldrame concha</t>
  </si>
  <si>
    <t>Baldrame palco</t>
  </si>
  <si>
    <t>Baldrame rampa de acesso concha/palco</t>
  </si>
  <si>
    <t>Fundação estrutura concha</t>
  </si>
  <si>
    <t>Fundação estrutura palco</t>
  </si>
  <si>
    <t>Fundação estrutura rampa de acesso concha/palco</t>
  </si>
  <si>
    <t>Armação dos estribos da viga baldrame rampa de acesso concha/palco</t>
  </si>
  <si>
    <t>Armação dos estribos da viga baldrame da concha</t>
  </si>
  <si>
    <t>Armação dos estribos da viga baldrame do palco</t>
  </si>
  <si>
    <t xml:space="preserve"> </t>
  </si>
  <si>
    <t>Blocos de fundação da concha</t>
  </si>
  <si>
    <t>Blocos de fundação do palco</t>
  </si>
  <si>
    <t>Blocos de fundação da rampa de acesso concha/palco</t>
  </si>
  <si>
    <t>Arranque dos blcos fundação da concha</t>
  </si>
  <si>
    <t>Arranque dos blcos do palco</t>
  </si>
  <si>
    <t>Arranque dos blcos da rampa de acesso concha/palco</t>
  </si>
  <si>
    <t>Armação dos estribos dos arranques dos pilares nos blocos de fundação da área externa banheiros</t>
  </si>
  <si>
    <t>Armação dos estribos dos arranques dos pilares nos blocos de fundação dos banheiros</t>
  </si>
  <si>
    <t>Armação dos estribos dos arranques dos pilares nos blocos da concha</t>
  </si>
  <si>
    <t>Armação dos estribos dos arranques dos pilares nos blocos do palco</t>
  </si>
  <si>
    <t>Armação dos estribos dos arranques dos pilares nos blocos da rampa de acesso concha/palco</t>
  </si>
  <si>
    <t>Armação dos blocos de fundação da concha (10 barras c/ corte de 2,16m)</t>
  </si>
  <si>
    <t>Armação dos blocos de fundação do palco (10 barras c/ corte de 2,16m)</t>
  </si>
  <si>
    <t>Armação dos blocos de fundação da rampa de acesso concha/palco (10 barras c/ corte de 2,16m)</t>
  </si>
  <si>
    <t>Armação dos arranques dos pilares nos blocos da concha (4 barras c/ corte de 1,5m)</t>
  </si>
  <si>
    <t>Armação dos arranques dos pilares nos blocos do palco (4 barras c/ corte de 1,5m)</t>
  </si>
  <si>
    <t>Armação dos arranques dos pilares nos blocos da rampa de acesso concha/palco (4 barras c/ corte de 1,5m)</t>
  </si>
  <si>
    <t>Armação da viga baldrame da concha (4 barras)</t>
  </si>
  <si>
    <t>Armação da viga baldrame do palco (4 barras)</t>
  </si>
  <si>
    <t>Armação da viga baldrame da rampa de acesso concha/palco (4 barras)</t>
  </si>
  <si>
    <t>Blocos de fundação estrutura concha</t>
  </si>
  <si>
    <t>Blocos de fundação undação estrutura rampa de acesso concha/palco</t>
  </si>
  <si>
    <t>Viga baldrame da concha 14x30cm</t>
  </si>
  <si>
    <t>Viga baldrame do palco 14x30cm</t>
  </si>
  <si>
    <t>Viga baldrame da rampa de acesso concha/palco 14x30cm</t>
  </si>
  <si>
    <t>Blocos de fundação da concha 60x60cm</t>
  </si>
  <si>
    <t>Blocos de fundação do palco 60x60cm</t>
  </si>
  <si>
    <t>Blocos de fundação da rampa de acesso concha/palco 60x60cm</t>
  </si>
  <si>
    <t>Arranque dos blcos fundação da concha 14x30cm</t>
  </si>
  <si>
    <t>Arranque dos blcos do palco 14x30cm</t>
  </si>
  <si>
    <t>Arranque dos blcos da rampa de acesso concha/palco 14x30cm</t>
  </si>
  <si>
    <t>Pilares da concha 14x30cm</t>
  </si>
  <si>
    <t>Pilares da concha 6 barras por pilar</t>
  </si>
  <si>
    <t>Vigas superior da esturuta da concha 14x30cm</t>
  </si>
  <si>
    <t>Viga superior (nível de piso do palco)</t>
  </si>
  <si>
    <t>Baldrame rampa de acesso concha/palco (nível de piso do palco)</t>
  </si>
  <si>
    <t>Viga superior (nível de piso do palco) do palco</t>
  </si>
  <si>
    <t>Viga superior (nível de piso do palco) da rampa de acesso concha/palco</t>
  </si>
  <si>
    <t>Viga superior (nível de piso do palco) 4 barras por pilar</t>
  </si>
  <si>
    <t>Viga superior da rampa de acesso concha/palco (nível de piso do palco) 4 barras por pilar</t>
  </si>
  <si>
    <t xml:space="preserve">Viga superior (nível de piso do palco) </t>
  </si>
  <si>
    <t>Viga superior da rampa de acesso concha/palco (nível de piso do palco)</t>
  </si>
  <si>
    <t>Vigas superior da concha</t>
  </si>
  <si>
    <t>Vigas superior da concha 4 barras por pilar</t>
  </si>
  <si>
    <t xml:space="preserve"> Viga Baldrame</t>
  </si>
  <si>
    <t>Blocos de fundação fundação estrutura palco</t>
  </si>
  <si>
    <t>ALVENARIA DE VEDAÇÃO DE BLOCOS CERÂMICOS FURADOS NA HORIZONTAL DE 9X19X29 CM (ESPESSURA 9 CM) E ARGAMASSA DE ASSENTAMENTO COM PREPARO MANUAL. AF_12/2021</t>
  </si>
  <si>
    <t>Alvenaria de fechamento do nível do baldrame até a viga superior concha</t>
  </si>
  <si>
    <t>Alvenaria de fechamento do nível do baldrame até a viga superior palco</t>
  </si>
  <si>
    <t>Alvenaria de fechamento do nível do baldrame até a viga superior rampa de acesso concha/palco</t>
  </si>
  <si>
    <t>Alvenaria de fechamento do nível do baldrame até a viga superior concha (só acabamento externo)</t>
  </si>
  <si>
    <t>Alvenaria de fechamento do nível do baldrame até a viga superior palco (só acabamento externo)</t>
  </si>
  <si>
    <t>Alvenaria de fechamento do nível do baldrame até a viga superior rampa de acesso concha/palco (só acabamento externo)</t>
  </si>
  <si>
    <t>Aterro concha</t>
  </si>
  <si>
    <t>Piso concha</t>
  </si>
  <si>
    <t>10.17</t>
  </si>
  <si>
    <t>PISO EM PEDRA PORTUGUESA ASSENTADO SOBRE ARGAMASSA SECA DE CIMENTO E AREIA, TRAÇO 1:3, REJUNTADO COM CIMENTO COMUM. AF_05/2020</t>
  </si>
  <si>
    <t>Mosaico detalhe no piso</t>
  </si>
  <si>
    <t>Rampas de acesso concha/palco</t>
  </si>
  <si>
    <t>TOPOGRAFO COM ENCARGOS COMPLEMENTARES</t>
  </si>
  <si>
    <t>MES</t>
  </si>
  <si>
    <t>5.2</t>
  </si>
  <si>
    <t>5.3</t>
  </si>
  <si>
    <t>5.4</t>
  </si>
  <si>
    <t>5.5</t>
  </si>
  <si>
    <t>5.6</t>
  </si>
  <si>
    <t>5.8</t>
  </si>
  <si>
    <t>5.9</t>
  </si>
  <si>
    <t>5.10</t>
  </si>
  <si>
    <t>5.11</t>
  </si>
  <si>
    <t>5.12</t>
  </si>
  <si>
    <t>5.13</t>
  </si>
  <si>
    <t>5.15</t>
  </si>
  <si>
    <t>5.16</t>
  </si>
  <si>
    <t>5.17</t>
  </si>
  <si>
    <t>5.18</t>
  </si>
  <si>
    <t>5.19</t>
  </si>
  <si>
    <t>5.20</t>
  </si>
  <si>
    <t>5.21</t>
  </si>
  <si>
    <t>CONCHA ACÚSTICA</t>
  </si>
  <si>
    <t>8.8</t>
  </si>
  <si>
    <t>8.9</t>
  </si>
  <si>
    <t>8.10</t>
  </si>
  <si>
    <t>8.11</t>
  </si>
  <si>
    <t>8.12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</si>
  <si>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</si>
  <si>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</si>
  <si>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</si>
  <si>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</si>
  <si>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</si>
  <si>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</si>
  <si>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</si>
  <si>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</si>
  <si>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</si>
  <si>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</si>
  <si>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</si>
  <si>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</si>
  <si>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</si>
  <si>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</si>
  <si>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</si>
  <si>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</si>
  <si>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</si>
  <si>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</si>
  <si>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</si>
  <si>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</si>
  <si>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</si>
  <si>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</si>
  <si>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</si>
  <si>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</si>
  <si>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</si>
  <si>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</si>
  <si>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</si>
  <si>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</si>
  <si>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</si>
  <si>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</si>
  <si>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</si>
  <si>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</si>
  <si>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</si>
  <si>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</si>
  <si>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</si>
  <si>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14.4</t>
  </si>
  <si>
    <t>14.5</t>
  </si>
  <si>
    <t>14.6</t>
  </si>
  <si>
    <t>14.7</t>
  </si>
  <si>
    <t>14.8</t>
  </si>
  <si>
    <t>15.2</t>
  </si>
  <si>
    <t>16.</t>
  </si>
  <si>
    <t>16.1</t>
  </si>
  <si>
    <t>16.2</t>
  </si>
  <si>
    <t>5.22</t>
  </si>
  <si>
    <t>5.23</t>
  </si>
  <si>
    <t>5.24</t>
  </si>
  <si>
    <t>5.25</t>
  </si>
  <si>
    <t xml:space="preserve">SERVIÇOS INICIAIS DE OBRA </t>
  </si>
  <si>
    <t>1.1.7</t>
  </si>
  <si>
    <t>9.2</t>
  </si>
  <si>
    <t>k</t>
  </si>
  <si>
    <t>EXECUÇÃO DE PAVIMENTO EM PISO INTERTRAVADO, COM BLOCO RETANGULAR COR NATURAL DE 20 X 10 CM, ESPESSURA 8 CM. AF_10/2022</t>
  </si>
  <si>
    <t>9.3</t>
  </si>
  <si>
    <t>9.4</t>
  </si>
  <si>
    <t>9.5</t>
  </si>
  <si>
    <t>9.6</t>
  </si>
  <si>
    <t>BASE DE CONCRETO PARA POSTES</t>
  </si>
  <si>
    <t>9.7</t>
  </si>
  <si>
    <t>9.8</t>
  </si>
  <si>
    <t>9.9</t>
  </si>
  <si>
    <t>CABO DE COBRE FLEXÍVEL ISOLADO, 10 MM², ANTI-CHAMA 450/750 V, PARA CIRCUITOS TERMINAIS - FORNECIMENTO E INSTALAÇÃO. AF_03/2023</t>
  </si>
  <si>
    <t>9.10</t>
  </si>
  <si>
    <t>CABO DE COBRE FLEXÍVEL ISOLADO, 16 MM², ANTI-CHAMA 450/750 V, PARA CIRCUITOS TERMINAIS - FORNECIMENTO E INSTALAÇÃO. AF_03/2023</t>
  </si>
  <si>
    <t>9.11</t>
  </si>
  <si>
    <t>POSTE CONICO CONTINUO EM ACO GALVANIZADO, CURVO, BRACO SIMPLES, FLANGEADO, H = 9 M, DIAMETRO INFERIOR = *135* MM</t>
  </si>
  <si>
    <t>CAIXA DE PASSAGEM/ LUZ / TELEFONIA, DE EMBUTIR, EM CHAPA DE ACO GALVANIZADO, DIMENSOES 20 X 20 X *12* CM (PADRAO CONCESSIONARIA LOCAL)</t>
  </si>
  <si>
    <t>ELETRODUTO PVC FLEXIVEL CORRUGADO, COR AMARELA, DE 25 MM</t>
  </si>
  <si>
    <t>3.7</t>
  </si>
  <si>
    <t>PODA EM ALTURA DE ÁRVORE COM DIÂMETRO DE TRONCO MAIOR OU IGUAL A 0,40 M E MENOR QUE 0,60 M. AF_03/2024</t>
  </si>
  <si>
    <t>LOCACAO DE CONTAINER 2,30 X 6,00 M, ALT. 2,50 M, COM 1 SANITARIO, PARA ESCRITORIO, COMPLETO, SEM DIVISORIAS INTERNAS (NAO INCLUI MOBILIZACAO/DESMOBILIZACAO)</t>
  </si>
  <si>
    <t>(ALMOXARIFADO) LOCACAO DE CONTAINER 2,30 X 6,00 M, ALT. 2,50 M, PARA ESCRITORIO, SEM DIVISORIAS INTERNAS E SEM SANITARIO (NAO INCLUI MOBILIZACAO/DESMOBILIZACAO)</t>
  </si>
  <si>
    <t>11.18</t>
  </si>
  <si>
    <t>FABRICAÇÃO E INSTALAÇÃO DE MEIA TESOURA DE MADEIRA NÃO APARELHADA, COM VÃO DE 5 M, PARA TELHA CERÂMICA OU DE CONCRETO, INCLUSO IÇAMENTO. AF_10/2025</t>
  </si>
  <si>
    <t>TRAMA DE MADEIRA COMPOSTA POR TERÇAS PARA TELHADOS DE ATÉ 2 ÁGUAS PARA TELHA ONDULADA DE FIBROCIMENTO, METÁLICA, PLÁSTICA OU TERMOACÚSTICA, INCLUSO TRANSPORTE VERTICAL. AF_10/2025</t>
  </si>
  <si>
    <t>11.19</t>
  </si>
  <si>
    <t>CARPINTEIRO DE FORMAS COM ENCARGOS COMPLEMENTARES</t>
  </si>
  <si>
    <t>AJUDANTE DE CARPINTEIRO COM ENCARGOS COMPLEMENTARES</t>
  </si>
  <si>
    <t>BACIA SANITÁRIA EM LOUÇA BRANCA, COM TUBO DE LIGAÇÃO CROMADO - FORNECIMENTO E INSTALAÇÃO. AF_02/2026_PS</t>
  </si>
  <si>
    <t>GUARDA-CORPO DE AÇO GALVANIZADO DE 1,10M, MONTANTES TUBULARES DE 1.1/4" ESPAÇADOS 1,20M, TRAVESSA SUPERIOR DE 1.1/2", GRADIL FORMADO POR TUBOS HORIZONTAIS DE 1" E VERTICAIS DE 3/4", FIXADO COM ADESIVO ESTRUTURAL EPOXI. AF_10/2025_PS</t>
  </si>
  <si>
    <t>COTAÇÃO</t>
  </si>
  <si>
    <t>PESQUISA DE MERCADO</t>
  </si>
  <si>
    <t>FONE</t>
  </si>
  <si>
    <t>CONTATO</t>
  </si>
  <si>
    <t>VALOR</t>
  </si>
  <si>
    <t>(61) 98231-8430</t>
  </si>
  <si>
    <t>eletrônico</t>
  </si>
  <si>
    <t>MADEIRAMADEIRA COMÉRCIO ELETRÔNICO S/A. - CNPJ 10.490.181/0001-35</t>
  </si>
  <si>
    <t>(41) 7403-1865</t>
  </si>
  <si>
    <t>COMERCIAL VIDOTO - CNPJ 01.134.366/0001-16</t>
  </si>
  <si>
    <t>(16) 3242-6549</t>
  </si>
  <si>
    <t>Daniela</t>
  </si>
  <si>
    <t>Alcides Victor Lopes Milanezi</t>
  </si>
  <si>
    <t>Revitalização e modernização do Centro de Nova Tramandaí</t>
  </si>
  <si>
    <t>(51) 99297-9800</t>
  </si>
  <si>
    <t>Suportes Karan CNPJ 14.072.597/0001-94</t>
  </si>
  <si>
    <t>Eletronico</t>
  </si>
  <si>
    <t>(47) 3642-2970</t>
  </si>
  <si>
    <t>ABC METAL IND E COM LTDA CNPJ 12.821.847/0001-16</t>
  </si>
  <si>
    <t>https://www.mercadolivre.com.br/bicicletario-reforcado-6-vagas-com-furo-otima-sustentacao/up/MLBU765285142?matt_tool=18956390&amp;utm_source=google_shopping&amp;utm_medium=organic&amp;pdp_filters=item_id%3AMLB3467408770&amp;from=gshop</t>
  </si>
  <si>
    <t>BICICLETÁRIO DE AÇO (6 ESPAÇOS)</t>
  </si>
  <si>
    <t>ALTMAYER SPORT CNPJ 79.286.555/0001-00</t>
  </si>
  <si>
    <t>CP07</t>
  </si>
  <si>
    <t>CONCRETO FCK = 25MPA, TRAÇO 1:2,3:2,7 (EM MASSA SECA DE CIMENTO/ AREIA MÉDIA/ BRITA 1) - PREPARO MECÂNICO COM BETONEIRA 600L. AF_05/2021</t>
  </si>
  <si>
    <t>CP08</t>
  </si>
  <si>
    <t>CT 1 - LIXEIRAS DE MADEIRA PLASTICA ECOLOGICA</t>
  </si>
  <si>
    <t>CT 2 - BICICLETÁRIO DE AÇO (6 ESPAÇOS)</t>
  </si>
  <si>
    <t>CT 3 - BANCO DE CONCRETO PARA PRAÇA</t>
  </si>
  <si>
    <t>SINAPI-I</t>
  </si>
  <si>
    <t>TERMINAL A COMPRESSAO EM COBRE ESTANHADO PARA CABO 25MM2, 1 FURO E 1 COMPRESSAO, PARA PARAFUSO DE FIXACAO M8</t>
  </si>
  <si>
    <t>CONTATOR TRIPOLAR, CORRENTE DE 45A, TENSAO NOMINAL DE *500*V, CATEGORIA AC-2 E AC-3</t>
  </si>
  <si>
    <t>CONTATOR TRIPOLAR, CORRENTE DE 45A, TENSAO NOMINAL DE *500*V, CATEGORIA AC-2 E AC-3 - FORNECIMENTO E INSTALACAO</t>
  </si>
  <si>
    <t>9.12</t>
  </si>
  <si>
    <t>9.13</t>
  </si>
  <si>
    <t>9.14</t>
  </si>
  <si>
    <t>QUADRO DE DISTRIBUIÇÃO DE ENERGIA EM CHAPA DE AÇO GALVANIZADO, DE SOBREPOR, COM BARRAMENTO TRIFÁSICO, PARA 18 DISJUNTORES DIN 100A - FORNECIMENTO E INSTALAÇÃO. AF_07/2025</t>
  </si>
  <si>
    <t>DISJUNTOR TRIPOLAR TIPO NEMA, CORRENTE NOMINAL DE 10 ATÉ 50A - FORNECIMENTO E INSTALAÇÃO. AF_07/2025</t>
  </si>
  <si>
    <t>DISJUNTOR BIPOLAR TIPO DIN, CORRENTE NOMINAL DE 20A - FORNECIMENTO E INSTALAÇÃO. AF_07/2025</t>
  </si>
  <si>
    <t>CT4</t>
  </si>
  <si>
    <t>ArtLetras CNPJ 43.284.567/0001-40</t>
  </si>
  <si>
    <t>(51)98504-4546</t>
  </si>
  <si>
    <t>Telefone</t>
  </si>
  <si>
    <t>ELETRÔNICO</t>
  </si>
  <si>
    <t>CT5</t>
  </si>
  <si>
    <t>BASE DE CONCRETO PARA LETREIRO</t>
  </si>
  <si>
    <t>CT 4 - LETREIRO EM ACM (NOVA TRAMANDAI COM TOTEM CORAÇÃO)</t>
  </si>
  <si>
    <t>DISJUNTOR BIPOLAR TIPO DIN, CORRENTE NOMINAL DE 16A - FORNECIMENTO E INSTALAÇÃO. AF_07/2025</t>
  </si>
  <si>
    <t>CABO DE COBRE FLEXÍVEL ISOLADO, 6 MM², ANTI-CHAMA 0,6/1,0 KV, PARA CIRCUITOS TERMINAIS - FORNECIMENTO E INSTALAÇÃO. AF_03/2023</t>
  </si>
  <si>
    <t>CABO DE COBRE FLEXÍVEL ISOLADO, 2,5 MM², ANTI-CHAMA 0,6/1,0 KV, PARA CIRCUITOS TERMINAIS - FORNECIMENTO E INSTALAÇÃO. AF_03/2023</t>
  </si>
  <si>
    <t>CABO DE COBRE FLEXÍVEL ISOLADO, 4 MM², ANTI-CHAMA 0,6/1,0 KV, PARA CIRCUITOS TERMINAIS - FORNECIMENTO E INSTALAÇÃO. AF_03/2023</t>
  </si>
  <si>
    <t>ELETRODUTO FLEXÍVEL CORRUGADO REFORÇADO, PVC, DN 25 MM (3/4"), PARA CIRCUITOS TERMINAIS, INSTALADO EM PAREDE - FORNECIMENTO E INSTALAÇÃO. AF_03/2023</t>
  </si>
  <si>
    <t>CURVA 90 GRAUS PARA ELETRODUTO, PVC, ROSCÁVEL, DN 20 MM (1/2"), PARA CIRCUITOS TERMINAIS, INSTALADA EM PAREDE - FORNECIMENTO E INSTALAÇÃO. AF_03/2023</t>
  </si>
  <si>
    <t>TOMADA BAIXA DE EMBUTIR (2 MÓDULOS), 2P+T 10 A, INCLUINDO SUPORTE E PLACA - FORNECIMENTO E INSTALAÇÃO. AF_03/2023</t>
  </si>
  <si>
    <t>ABRAÇADEIRA DE FIXAÇÃO DE BRAÇOS DE LUMINÁRIAS DE 2" - FORNECIMENTO E INSTALAÇÃO. AF_02/2025</t>
  </si>
  <si>
    <t>9.17</t>
  </si>
  <si>
    <t xml:space="preserve">Bino Arte CNPJ 02.987.949/0001-52 </t>
  </si>
  <si>
    <t>(55)3744-1962</t>
  </si>
  <si>
    <t>DROPSUSTEN DISTRIBUIDORA DE PRODUTOS SUSTENTAVEIS LTDA - CNPJ 56.221.487/0001-97</t>
  </si>
  <si>
    <t>COTAÇÕES PRÓPRIAS</t>
  </si>
  <si>
    <t>SISTEMA DE SUPORTE À ILUMINAÇÃO CÊNICA DA CONCHA ACÚSTICA</t>
  </si>
  <si>
    <t>CABO DE COBRE FLEXÍVEL ISOLADO, 1,5 MM², ANTI-CHAMA 0,6/1,0 KV, PARA CIRCUITOS TERMINAIS - FORNECIMENTO E INSTALAÇÃO. AF_03/2023</t>
  </si>
  <si>
    <t>DISJUNTOR MONOPOLAR TIPO DIN, CORRENTE NOMINAL DE 10A - FORNECIMENTO E INSTALAÇÃO. AF_07/2025</t>
  </si>
  <si>
    <t>CAIXA DE PASSAGEM, EM PVC, DE 4" X 4", PARA ELETRODUTO FLEXIVEL CORRUGADO</t>
  </si>
  <si>
    <t>ILUMINAÇÃO PARA LETREIRO - FORNECIMENTO E INSTALAÇÃO</t>
  </si>
  <si>
    <t>MAT/MÃO DE OBRA</t>
  </si>
  <si>
    <t>(51)98244-1122</t>
  </si>
  <si>
    <t>LITORAL GRAPH CNPJ 07.303.736/0001-88</t>
  </si>
  <si>
    <t>CT1</t>
  </si>
  <si>
    <t>CT2</t>
  </si>
  <si>
    <t>CT3</t>
  </si>
  <si>
    <t>-</t>
  </si>
  <si>
    <t>PROJETOR LED 50W CORPO EM ALUMÍNIO, IP66, VIDA ÚTIL DE 25000HRS BIVOLT 6500K</t>
  </si>
  <si>
    <t>MUNICÍPIO DE GOIATUBA - SECRETARIA DE OBRAS E SERVIÇOS URBANOS</t>
  </si>
  <si>
    <t>MUNICÍPIO DE BATATAIS - SECRETARIA MUNICIPAL DE PLANEJAMENTO, OBRAS E INFRAESTRUTURA</t>
  </si>
  <si>
    <t>MUNICÍPIO DE RESTINGA - URBANISMO</t>
  </si>
  <si>
    <t>LIXEIRAS DE MADEIRA PLASTICA ECOLÓGICA</t>
  </si>
  <si>
    <t>CT 5 - PROJETOR LED 50W CORPO EM ALUMÍNIO, IP66, VIDA ÚTIL DE 25000HRS BIVOLT 6500K</t>
  </si>
  <si>
    <t>88316</t>
  </si>
  <si>
    <t>88274</t>
  </si>
  <si>
    <t>37590</t>
  </si>
  <si>
    <t>37329</t>
  </si>
  <si>
    <t>11795</t>
  </si>
  <si>
    <t>7568</t>
  </si>
  <si>
    <t>4823</t>
  </si>
  <si>
    <t>86906</t>
  </si>
  <si>
    <t>86884</t>
  </si>
  <si>
    <t>45334</t>
  </si>
  <si>
    <t>45333</t>
  </si>
  <si>
    <t>86937</t>
  </si>
  <si>
    <t>MAMORISTA/GRANITEIRO COM ENCARGOS COMPLEMENTARES</t>
  </si>
  <si>
    <t>SUPORTE MÃO-FRANCESA EM AÇO, ABAS IGUAIS 30CM, CAPACIDADE MINIMA 60KG, BRANCO</t>
  </si>
  <si>
    <t>REJUNTE EPOXI, QUALQUER COR</t>
  </si>
  <si>
    <t>GRANITO PARA BANCADA, POLIDO, TIPO ANDORINHA/ QUARTZ/ CASTELO/ CORUMBA OU OUTROS EQUIVALENTES DA REGIAO, E=*2,5*CM</t>
  </si>
  <si>
    <t>BUCHA DE NYLON SEM ABA S10, COM PARAFUSO DE 6,10 X 65MM EM AÇO ZINCADO COM ROSCA SOBERBA, CABECA CHATA E FENDA PHILLIPS</t>
  </si>
  <si>
    <t>MASSA PLASTICA PARA MARMORA/GRANITO</t>
  </si>
  <si>
    <t>TORNEIRA CROMADA DE MESA, 1/2" OU 3/4", PARA LAVATÓRIO, PADRÃO POPULAR - FORNECIMENTO E INSTALAÇÃO. AF_02/2026</t>
  </si>
  <si>
    <t>ENGATE FLEXÍVEL EM PLÁSTICO BRANCO, 1/2" X 30CM - FORNECIMENTO E INSTALAÇÃO.</t>
  </si>
  <si>
    <t>FURO PARA TORNEIRA OU OUTROS ACESSÓRIOS EM BANCADA DE MARMORE/GRANITO OU OUTRO TIPO DE PEDRA NATURAL</t>
  </si>
  <si>
    <t>ABERTURA PARA ENCAIXE DE CUBA OU LAVATÓRIO EM BANCADA DE MÁRMORE/GRANITO OU OUTRO TIPO DE PEDRA NATURAL</t>
  </si>
  <si>
    <t>CUBA DE EMBUTIR OVAL EM LOUÇA BRANCA, 35 X 50CM OU EQUIVALENTE, INCLUSO VÁLVULA EM METAL CROMADO E SIFÃO FLEXÍVEL EM PVC - FORNECIMENTO E INTALAÇÃO. AF_02/2026</t>
  </si>
  <si>
    <t>BANCADA DE GRANITO CINZA POLIDO, DE 3,30 X 0,60 M, INCL. CUBA DE EMBUTIR OVAL LOUÇA BRANCA 35 X 50 CM, VÁLVULA METAL CROMADO, SIFÃO FLEXÍVEL PVC, ENGATE 30 CM, TORNEIRA CROMADA DE MESA, PADRÃO POPULAR - FORNECIMENTO E INSTALAÇÃO</t>
  </si>
  <si>
    <t>SINAPI 03/2026</t>
  </si>
  <si>
    <t>TAPUME COM COMPENSADO DE MADEIRA. AF_03/2024</t>
  </si>
  <si>
    <t>LIMPEZA FINAL DE OBRA</t>
  </si>
  <si>
    <t>MXMES</t>
  </si>
  <si>
    <t>_____________________________________</t>
  </si>
  <si>
    <t>Diretor do Departamento de Engenharia</t>
  </si>
  <si>
    <t>Engenheiro Civil – CREA/RS 243013</t>
  </si>
  <si>
    <t>CAIXA DE PASSAGEM/ LUZ / TELEFONIA, DE EMBUTIR, EM CHAPA DE ACO GALVANIZADO, DIMENSOES 20 X 20 X *12* CM (PADRAO CONCESSIONARIA LOCAL) - FORNECIMENTO E INSTALAÇÃO</t>
  </si>
  <si>
    <t>88264</t>
  </si>
  <si>
    <t>88247</t>
  </si>
  <si>
    <t>11250</t>
  </si>
  <si>
    <t>39254</t>
  </si>
  <si>
    <t>43132</t>
  </si>
  <si>
    <t>ARAME RECOZIDO 16BWG, D=1,65MM (0,016KG/M) OU 18BWG, D=1,25MM (0,01KG/M)</t>
  </si>
  <si>
    <t>CP09</t>
  </si>
  <si>
    <t>CP10</t>
  </si>
  <si>
    <t>ELETRODUTO/CONDULETE DE PVC RIGIDO, LISO, COR CINZA, DE 1/2", PARA INSTALAÇÕES APARENTES (NBR 5410)</t>
  </si>
  <si>
    <t>ELETRODUTO/CONDULETE DE PVC RIGIDO, LISO, COR CINZA, DE 1/2", PARA INSTALAÇÕES APARENTES (NBR 5410) - FORNECIMENTO E INSTALAÇÃO</t>
  </si>
  <si>
    <t>HASTE DE ATERRAMENTO, DIÂMETRO 5/8", COM 3 METROS - FORNECIMENTO E INSTALAÇÃO. AF_08/2023</t>
  </si>
  <si>
    <t>ELETRODUTO FLEXÍVEL CORRUGADO, PVC, DN 25 MM (3/4"), PARA CIRCUITOS TERMINAIS, INSTALADO EM FORRO - FORNECIMENTO E INSTALAÇÃO. AF_03/2023</t>
  </si>
  <si>
    <t>LUMINÁRIA DE LED PARA ILUMINAÇÃO PÚBLICA, DE 138 W ATÉ 180 W - FORNECIMENTO E INSTALAÇÃO. AF_02/2025_PS</t>
  </si>
  <si>
    <t>BACIA SANITÁRIA EM LOUÇA BRANCA PARA PCD SEM FURO FRONTAL, COM TUBO DE LIGAÇÃO CROMADO, SEM ASSENTO - FORNECIMENTO E INSTALAÇÃO. AF_02/2026_PS</t>
  </si>
  <si>
    <t>EXECUÇÃO DE PASSEIO EM PISO INTERTRAVADO, COM BLOCO RETANGULAR COR NATURAL DE 20 X 10 CM, ESPESSURA 6 CM. AF_10/2022</t>
  </si>
  <si>
    <t>LETREIRO EM ACM (NOVA TRAMANDAI COM TOTEM CORAÇÃO) - FORNECIMENTO E INTALAÇÃO</t>
  </si>
  <si>
    <t>CP11</t>
  </si>
  <si>
    <t>102486</t>
  </si>
  <si>
    <t>88309</t>
  </si>
  <si>
    <t>87298</t>
  </si>
  <si>
    <t>5952</t>
  </si>
  <si>
    <t>5795</t>
  </si>
  <si>
    <t>4721</t>
  </si>
  <si>
    <t>CHI</t>
  </si>
  <si>
    <t>CHP</t>
  </si>
  <si>
    <t>CONCRETO FCK = 15MPA, TRAÇO 1:3,4:3,4 (EM MASSA SECA DE CIMENTO/ AREIA MÉDIA/ SEIXO ROLADO) - PREPARO MANUAL. AF_05/2021</t>
  </si>
  <si>
    <t>PEDREIRO COM ENCARGOS COMPLEMENTARES</t>
  </si>
  <si>
    <t>ARGAMASSA TRAÇO 1:3 (EM VOLUME DE CIMENTO E AREIA ÚMIDA) PARA CONTRAPISO, PREPARO MECÂNICO COM BETONEIRA 400L. AF_08/2019</t>
  </si>
  <si>
    <t>MARTELETE OU ROMPEDOR PNEUMÁTICO MANUAL, 28KG, COM SILENCIADOR - CHI DIURNO. AF_07/2016</t>
  </si>
  <si>
    <t>MARTELETE OU ROMPEDOR PNEUMÁTICO MANUAL, 28KG, COM SILENCIADOR - CHP DIURNO. AF_07/2016</t>
  </si>
  <si>
    <t>PEDRA BRITADA N.1(9,5 A 19MM) POSTO PEDREIRA/FORNECEDOR, SEM FRETE</t>
  </si>
  <si>
    <t xml:space="preserve">CT 6 - SUPRESSÃO, CORTE E RETIRADA DE ÁRVORES </t>
  </si>
  <si>
    <t>SUPRESSÃO, CORTE E RETIRADA DE ÁRVORES</t>
  </si>
  <si>
    <t>CT6</t>
  </si>
  <si>
    <t>MUNICÍPIO DE AJURICABA - EXECUTIVO MUNICIPAL</t>
  </si>
  <si>
    <t>MUNICÍPIO DE FELIZ - PREFEITURA MUNICIPAL DE FELIZ</t>
  </si>
  <si>
    <t>PREFEITURA MUNICIPAL DE MOSTARDAS</t>
  </si>
  <si>
    <t>________________________________________</t>
  </si>
  <si>
    <t>Revitalização e Modernização do Centro de Nova Tramandaí</t>
  </si>
  <si>
    <t>Valor mediana</t>
  </si>
  <si>
    <t>6 meses</t>
  </si>
  <si>
    <t>ENCARREGADO GERAL DE OBRAS COM ENCARGOS COMPLEMENTARES</t>
  </si>
  <si>
    <t>12h por semana por 5 semanas</t>
  </si>
  <si>
    <t>Área medida em planta</t>
  </si>
  <si>
    <t>Perímetro medido em planta</t>
  </si>
  <si>
    <t>52x70x2,20 = 268,40 m²                                        Perímetro ao redor dos banheiros = 52,00 m       Perímetro ao redor da concha acústica = 70,00 m       Altura do tapume = 2,20 m</t>
  </si>
  <si>
    <t xml:space="preserve">6,48+3,75 = 10,23m²                                                      Placa de obra - 3,60 x 1,80 = 6,48 m²                              Placa de licença - 1,50 x 2,50 = 3,75 m² </t>
  </si>
  <si>
    <t>69 árvores</t>
  </si>
  <si>
    <t>287,29 x 10 = 2872,85 m³xKm                                      Item 3.6 multiplicado por 10km de distância</t>
  </si>
  <si>
    <t>216,26+(705,00x0,15x0,30)+(131,00x0,30)=287,29m³                                                                        Volume de entulho - soma dos itens 3.2,3.3 e 3.4</t>
  </si>
  <si>
    <t xml:space="preserve">42,00+174,26 = 216,26m³                                       Canteiro central - 420 x 0,10 = 42,00m³          Calçadas - 1.742,55 x 0,10 = 174,26m³ </t>
  </si>
  <si>
    <t>4 Unidades de bicicletário com 6 espaços</t>
  </si>
  <si>
    <t>1 Unidade de base de concreto para letreiro</t>
  </si>
  <si>
    <t>1 Unidade de Letreiro em ACM</t>
  </si>
  <si>
    <t>1 Unidade de iluminação para o letreiro</t>
  </si>
  <si>
    <t>20 unidades conforme projeto</t>
  </si>
  <si>
    <t>18 unidades conforme projeto</t>
  </si>
  <si>
    <t>3 unidades de 2,80x5,00=14,00m²</t>
  </si>
  <si>
    <t>210 unidades de muda para serem fornecidas de acordo com o estipulado em licença ambiental</t>
  </si>
  <si>
    <t>6 conjuntos de mesa e bancos conforme projeto</t>
  </si>
  <si>
    <t>Perímetro da praça = 478,00 m                             Medido em planta</t>
  </si>
  <si>
    <t>478+207+82+43+350+23=1183,00m                   Perímetro entorno da praça = 478,00m             Perímetro canteiros vegetação lado esquerdo = 207,00m                                                                 Perímetro canteiro banheiro = 82,00m          Perímetro espaço mesas de jogo = 43,00m  Perímetro canteiros vegetação lado direito = 350,00m                                                             Complemento de perímetro para fechamento de playground = 23,00m</t>
  </si>
  <si>
    <t>158,40+52,80=211,20m²                                      Alvenaria banheiros - 52,80x3=158,40m²         Alvenaria platibanda banheiros - 52,80x1=52,80m²</t>
  </si>
  <si>
    <t>4 unidades conforme projeto</t>
  </si>
  <si>
    <t>2 unidades para entrada dos banheiros (masc. e fem.)                                                                                     2 unidades para banheiro acessível (masc. e fem.)</t>
  </si>
  <si>
    <t>4 unidades para banheiro masculino                          4 unidades para banheiro feminino</t>
  </si>
  <si>
    <t>3,30x0,60=1,98x2=3,96m²                                                             1 unidade para banheiro masculino                            1 unidade para banheiro feminino</t>
  </si>
  <si>
    <t>22,50+19,50+47,00+28,00=117,00m                        Acesso aos banheiros = 22,50m                               Canteiro vegetação esquerdo = 19,50m                          Canteiro vegetação direito = 47,00m                        Rampas de acesso concha/palco = 14,00x2=28,00m</t>
  </si>
  <si>
    <t xml:space="preserve">117,00x1,10=128,70m² </t>
  </si>
  <si>
    <t>1183,00x0,20x0,15=35,49m³                                             478+207+82+43+350+23=1183,00m                                                                   Altura = 0,15m              Largura = 0,20m            Perímetro entorno da praça = 478,00m             Perímetro canteiros vegetação lado esquerdo = 207,00m                                                                 Perímetro canteiro banheiro = 82,00m          Perímetro espaço mesas de jogo = 43,00m  Perímetro canteiros vegetação lado direito = 350,00m                                                             Complemento de perímetro para fechamento de playground = 23,00m</t>
  </si>
  <si>
    <t>1183,00x0,05x0,15=8,87m³                                             478+207+82+43+350+23=1183,00m                                                                   Altura = 0,15m              espessura = 0,05m            Perímetro entorno da praça = 478,00m             Perímetro canteiros vegetação lado esquerdo = 207,00m                                                                 Perímetro canteiro banheiro = 82,00m          Perímetro espaço mesas de jogo = 43,00m  Perímetro canteiros vegetação lado direito = 350,00m                                                             Complemento de perímetro para fechamento de playground = 23,00m</t>
  </si>
  <si>
    <t xml:space="preserve">478x0,20x0,10=9,56m³                                                                                                                                     Altura entorno = 0,10m                                            Largura entorno = 0,20m                                    Perímetro entorno da praça = 478,00m       </t>
  </si>
  <si>
    <t xml:space="preserve">(8x2,50)+45,00=65,00m²                                                         8 Rampas de acesso rua/praça = 2,50m²           Rampa de acesso aos banheiros  = 45,00m²  </t>
  </si>
  <si>
    <t>478x0,25=119,50m²</t>
  </si>
  <si>
    <t xml:space="preserve">42,35+114+52+40+95=343,35m²                                   Área espaço de mesas de jogos = 42,35m²            Piso playground = 114,00m²                                              Piso academia ar livre = 52,00m²                              Piso playground primeira infancia = 40,00m²     Calçada em torno dos banheiros = 95,00m²     </t>
  </si>
  <si>
    <t xml:space="preserve">42,35+114+52+40=343,35m²                                         Área espaço de mesas de jogos = 42,35m²            Piso playground = 114,00m²                                              Piso academia ar livre = 52,00m²                              Piso playground primeira infancia = 40,00m²     </t>
  </si>
  <si>
    <t>18,9x3+18,90x3=113,40m²                                                                 Banheiro masc = 18,90m                                                                  Banheiro fem = 18,90m                                         Altura=3,00m</t>
  </si>
  <si>
    <t>42,35+114+52+40+95,25+9,5+21,2+9,5+21,2=405,00m² Área espaço de mesas de jogos = 42,35m²            Piso playground = 114,00m²                                              Piso academia ar livre = 52,00m²                              Piso playground primeira infancia = 40,00m²     Calçada de concreto banheiros = 95,25m²     Circulação banheiro masc = 9,50m²                           Banheiro masc = 21,20m²                                        Circulação banheiro fem = 9,50m²                           Banheiro fem = 21,20m²</t>
  </si>
  <si>
    <t>9,5+21,2+9,5+21,2=61,40m²                                       Circulação banheiro masc = 9,50m²                           Banheiro masc = 21,20m²                                        Circulação banheiro fem = 9,50m²                           Banheiro fem = 21,20m²</t>
  </si>
  <si>
    <t>1 unidade de execução de deck em madeira</t>
  </si>
  <si>
    <t>TABUA DE MADEIRA PARA PISO, CUMARU/IPE CHAMPANHE OU EQUIVALENTE DA REGIAO, ENCAIXE MACHO/FEMEA, *10 X 2* CM</t>
  </si>
  <si>
    <t>36 Unidades conforme projeto</t>
  </si>
  <si>
    <t>LUMINÁRIA DE LED PARA ILUMINAÇÃO PÚBLICA, DE 51 W ATÉ 67 W - FORNECIMENTO E INSTALAÇÃO. AF_02/2025_PS</t>
  </si>
  <si>
    <t>2x36=72 unidades de luminárias com fotocélula</t>
  </si>
  <si>
    <t>1 unidade conforme projeto</t>
  </si>
  <si>
    <t>10 unidades conforme projeto</t>
  </si>
  <si>
    <t>1 Unidade de sistema de iluminação da concha acústica</t>
  </si>
  <si>
    <t>INSTALAÇÃO DE BANCO PRÉ-FABRICADO DE CONCRETO COM ENCOSTO, 180 CM, SOBRE PISO EXISTENTE</t>
  </si>
  <si>
    <t>450,00m de extensão conforme projeto</t>
  </si>
  <si>
    <t>60,00m de extensão conforme projeto</t>
  </si>
  <si>
    <t>1200,00m de extensão conforme projeto</t>
  </si>
  <si>
    <t>20+12=32,00m de extensão conforme projeto               20,00m banheiro masculino                                        12,00m banheiro feminino</t>
  </si>
  <si>
    <t>25+15=40,00m de extensão conforme projeto               25,00m banheiro masculino                                        15,00m banheiro feminino</t>
  </si>
  <si>
    <t>40,00m conforme projeto - banheiro feminino</t>
  </si>
  <si>
    <t>4 unidades conforme projeto - banheiro feminino</t>
  </si>
  <si>
    <t>5+6=11 unidades conforme projeto                          5,00 unid banheiro masculino                                        6,00 unid banheiro feminino</t>
  </si>
  <si>
    <t>5+3=8 unidades conforme projeto                           5,00 unid banheiro masculino                                        6,00 unid banheiro feminino</t>
  </si>
  <si>
    <t>1 unidade conforme projeto - banheiro feminino</t>
  </si>
  <si>
    <t>2 unidades conforme projeto - banheiro masculino</t>
  </si>
  <si>
    <t>1+2=3 unidades conforme projeto                            1,00 unid banheiro masculino                                        2,00 unid banheiro feminino</t>
  </si>
  <si>
    <t>5+5=10 unidades conforme projeto                          5,00 unid banheiro masculino                                        5,00 unid banheiro feminino</t>
  </si>
  <si>
    <t>2+2=4 unidades conforme projeto                           2,00 unid banheiro masculino                                        2,00 unid banheiro feminino</t>
  </si>
  <si>
    <t>3+3=6 unidades conforme projeto                           3,00 unid banheiro masculino                                        3,00 unid banheiro feminino</t>
  </si>
  <si>
    <t>10+10=20 unidades conforme projeto                          10,00 unid banheiro masculino                                        10,00 unid banheiro feminino</t>
  </si>
  <si>
    <t>1+1=2 unidades conforme projeto                           1,00 unid banheiro masculino                                        1,00 unid banheiro feminino</t>
  </si>
  <si>
    <t>1+1=2 unidades conforme projeto                           1,00 unid reservatório                                                1,00 unid banheiro feminino</t>
  </si>
  <si>
    <t>18,10+18,10+14,25=50,45m conforme projeto                          18,10m banheiro masculino                                        18,10m banheiro feminino                                        14,25m banheiro feminino</t>
  </si>
  <si>
    <t>15,35+12,80=28,15m conforme projeto                          15,35m banheiro masculino                                        12,80m banheiro feminino</t>
  </si>
  <si>
    <t>10,45+10,45=20,90m conforme projeto                          10,45m banheiro masculino                                        10,45m banheiro feminino</t>
  </si>
  <si>
    <t>6+6=12 unidades conforme projeto                          6,00 unid banheiro masculino                                        6,00 unid banheiro feminino</t>
  </si>
  <si>
    <t>4+4=8 unidades conforme projeto                           4,00 unid banheiro masculino                                        4,00 unid banheiro feminino</t>
  </si>
  <si>
    <t>11x2,5x2=55,00m³ Conforme projeto</t>
  </si>
  <si>
    <t>9,50x1,00x0,50=4,75m³ Conforme projeto</t>
  </si>
  <si>
    <t>92,06m de extensão conforme projeto</t>
  </si>
  <si>
    <t>52,00m² conforme projeto</t>
  </si>
  <si>
    <t>5808,64m² conforme projeto</t>
  </si>
  <si>
    <t>268,40m² calculado nos serviços de instalação da obra</t>
  </si>
  <si>
    <t>535+635=1170,00m²                                                    Canteiros com vegetação lado esquerdo = 535,00m²  Canteiros com vegetação lado direito = 635,00m²</t>
  </si>
  <si>
    <t>CP12</t>
  </si>
  <si>
    <t>CALCETEIRO COM ENCARGOS COMPLEMENTARES</t>
  </si>
  <si>
    <t>88260</t>
  </si>
  <si>
    <t>4708</t>
  </si>
  <si>
    <t>1379</t>
  </si>
  <si>
    <t>367</t>
  </si>
  <si>
    <t>366</t>
  </si>
  <si>
    <t>PEDRA PORTUGUESA OU PETIT PAVE, BRANCA OU PRETA</t>
  </si>
  <si>
    <t>CIMENTO PORTLAND COMPOSTO CP II-32</t>
  </si>
  <si>
    <t>AREIA FINA - POSTO JAZIDA/FORNECEDOR (RETIRADO NA JAZIDA, SEM TRANSPORTE)</t>
  </si>
  <si>
    <t>AREIA GROSSA - POSTO JAZIDA/FORNECEDOR (RETIRADO NA JAZIDA, SEM TRANSPORTE)</t>
  </si>
  <si>
    <t>PISO EM PEDRA PORTUGUESA ASSENTADO SOBRE ARGAMASSA SECA DE CIMENTO E AREIA, TRAÇO 1:3, REJUNTADO COM CIMENTO COMUM. AF_05/2020 (COD. 101090 MODIF.)</t>
  </si>
  <si>
    <t>202,00m² conforme projeto</t>
  </si>
  <si>
    <t>705,50m² de estacionamento esquerdo e direito conforme projeto</t>
  </si>
  <si>
    <t>2744,85m² de passeio conforme projeto</t>
  </si>
  <si>
    <t>44,30m² de cobertura dos banheiros</t>
  </si>
  <si>
    <t>158,40+52,80=211,20m²                                         Alvenaria banheiros - 52,80x3,00= 158,40m²                         Alvenaria platibanda dos banheiros - 52,80x1,00 = 52,80m²</t>
  </si>
  <si>
    <t xml:space="preserve">211,20x2=422,40m² </t>
  </si>
  <si>
    <t>5 unidades conforme definido</t>
  </si>
  <si>
    <t>44,52m² da cobertura dos banheiros</t>
  </si>
  <si>
    <t>16+20=36,00m                                                                       4 unidades de drenagem - tubos de queda = 4,00m                                                                                  4 unidades de drenagem - horizontal = 5,00m</t>
  </si>
  <si>
    <t>5x6x4=120,00mxmês                                                                 5 unidades de 6m de altura por 4 meses</t>
  </si>
  <si>
    <t>5x6=30,00m                                                                            5 unidades de 6m de altura</t>
  </si>
  <si>
    <t>103,55+40,16=143,71m²                                          Baldrame + 3 fiadas de tijolo = 103,55m      h=1,00m        Viga baldrame = 100,40m        h=0,40m</t>
  </si>
  <si>
    <t xml:space="preserve">3,18+1,86+1,97=7,01m³                                                 Baldrame concha - 53,00x0,20x0,30=3,18m³                                   Baldrame palco  - 31,00x0,20x0,30=1,86m³                                            Baldrame rampa de acesso concha/palco - 16,40x0,20x0,30=1,97m³                                                                     </t>
  </si>
  <si>
    <t>5,40+7,20+3,60+10,60+6,20+6,56=39,56m²                        Bloco fundação estrutura concha - 0,60x0,60x15=5,40m²                                                                            Bloco fundação estrutura palco  - 0,60x0,60x20=7,20m²                                                                          Bloco fundação estrutura rampa de acesso concha/palco - 0,60x0,60x10=3,60m²               Baldrame concha - 53,00x0,20=10,60m²                                   Baldrame palco  - 31,00x0,20=6,20m²                                            Baldrame rampa de acesso concha/palco - 16,40x0,20=6,56m²</t>
  </si>
  <si>
    <t>11,00m de extensão</t>
  </si>
  <si>
    <t>25,00m de extensão</t>
  </si>
  <si>
    <t>47,70+27,90+14+76=90,36m²                                    Alvenaria de fechamento do nível do baldrame até a viga superior concha - 53,00x0,90=47,70m²      Alvenaria de fechamento do nível do baldrame até a viga superior palco - 31,00x0,90=27,90m²    Alvenaria de fechamento do nível do baldrame até a viga superior rampa de acesso concha/palco - 16,40x0,90x2=14,76m²</t>
  </si>
  <si>
    <t xml:space="preserve">18,48+24,64+12,32+43,53+25,46+13,47=137,90kg                                   Armação dos estribos dos arranques dos pilares nos blocos da concha - 120,00x0,154=18,48kg                                Armação dos estribos dos arranques dos pilares nos blocos do palco  - 160,00x0,154=24,64kg                                            Armação dos estribos dos arranques dos pilares nos blocos da rampa de acesso concha/palco - 80,00x0,154=12,32kg                                                                   Armação dos estribos da viga baldrame da concha - 282,67x0,154=43,53kg                                          Armação dos estribos da viga baldrame do palco - 165,33x0,154=25,46kg                                                 Armação dos estribos da viga baldrame rampa de acesso concha/palco - 88,11x0,154=13,47kg </t>
  </si>
  <si>
    <t xml:space="preserve">468,02+832,03+208,01+390,02+693,36+173,34+204,16+119,41+63,17=3151,51kg                                          Armação dos blocos de fundação da concha - 486,00x0,154=468,02kg                                          Armação dos  blocos de fundação do palco  - 864,00x0,154=832,03kg                                            Armação dos blocos de fundação da rampa de acesso concha/palco - 216,00x0,154=208,01kg        Armação dos arranques dos pilares nos blocos da concha - 405,00x0,154=390,02kg                                Armação dos arranques dos pilares nos blocos do palco  - 720,00x0,154=693,36kg                                            Armação dos arranques dos pilares nos blocos da rampa de acesso concha/palco - 180,00x0,154=173,34kg                                                                   Armação da viga baldrame da concha - 212,00x0,154=204,16kg                                                                      Armação da viga baldrame do palco - 124,00x0,154=119,41kg                                                                      Armação da viga baldrame rampa de acesso concha/palco - 65,60x0,154=63,17kg </t>
  </si>
  <si>
    <t xml:space="preserve">9,00+28,80+14,40+18,00+24,00+12,00=106,20m²                                      Blocos de fundação da concha - 0,60x1,00x15=9,00m²                                                                       Blocos de fundação do palco  - 0,60x2,40x20=28,80m²                                                                    Blocos de fundação da rampa de acesso concha/palco - 0,60x2,40x10=14,40m²           Arranques dos blocos da concha - 1,20x1,00x15=18,00m²                                                                     Arranques dos blocos do palco  - 1,20x1,00x20=24,00m²                                                                 Arranques dos blocos da rampa de acesso concha/palco - 1,20X1,00X10=12,00m²                                                                   </t>
  </si>
  <si>
    <t>15,90+9,30+4,92=30,12m²                                           Viga baldrame da concha - 53,00x0,30=15,90m²      Viga baldrame da palco - 31,00x0,30=9,30m²        Viga baldrame da rampa de acesso concha/palco - 16,40x0,30=4,92m²</t>
  </si>
  <si>
    <t>Cálculo apresentado no item anterior 5.10</t>
  </si>
  <si>
    <t xml:space="preserve">129,36+43,53+25,46+13,47 =211,82kg                                                                         Pilares da concha - 0,64x1312,50x0,154=129,36kg                                                                      Viga superior da estrutura da concha - 0,64x441,67x0,154 = 43,53kg                                            Viga superior (nível de piso) do palco  - 0,64x258,33x0,154=25,46kg                                                                       Viga superior da rampa de acesso concha/palco - 0,64x136,67x0,154=13,47kg                                                  </t>
  </si>
  <si>
    <t xml:space="preserve">3,24+4,32+2,16+0,76+1,01+0,50+2,23+1,30+0,69 =16,20m³                                                                         Blocos de fundação da concha - 0,60x0,60x0,60x15=3,24m³                                                                       Blocos de fundação do palco  - 0,60x0,60x0,60x20=4,32m³                                                                        Blocos de fundação da rampa de acesso concha/palco - 0,60x0,60x0,60x10=2,16m³            Arranques dos blocos da concha - 0,30x0,14x1,20x15=0,76m³                                                                      Arranques dos blocos do palco  - 0,30x0,14x1,20=1,01m³                                                                  Arranques dos blocos da rampa de acesso concha/palco - 0,30x0,14x1,20=0,50m³                            Viga baldrame da concha - 53,00x0,30x0,14=2,23m³       Viga baldrame da palco - 31,00x0,30x0,14=1,30m³         Viga baldrame da rampa de acesso concha/palco - 16,40x0,30x0,14=0,69m³                                         </t>
  </si>
  <si>
    <t>60+80+40=180,00m                                                 Fundação estrutura concha - 4x15=60,00m                                   Fundação estrutura palco  - 4x20=80,00m                                           Fundação estrutura rampa de acesso concha/palco - 4x10=40,00m</t>
  </si>
  <si>
    <t xml:space="preserve">910,04+204,16+119,41+63,17 =1296,78kg                                                                         Pilares da concha (6 barras/pilar)- 10,50x15x0,963=910,04kg                                                                      Viga superior da estrutura da concha (4 barras/viga) - 53,00x4x0,963 = 204,16kg                                            Viga superior (nível de piso) do palco (4 barras/viga)  - 31,00x4x0,963=119,41kg                                                                       Viga inferior (inicio da rampa) da rampa de acesso concha/palco (4 barras/viga) - 16,40x4x0,963=63,17kg                                                  </t>
  </si>
  <si>
    <t>Pilares da concha (6 barras/pilar)- 10,50x0,30x15=47,25m²</t>
  </si>
  <si>
    <t>Cálculo apresentado no item anterior 5.15</t>
  </si>
  <si>
    <t>15,90+9,30+4,92=30,12m²                                               Viga superior da estrutura da concha - 53,00x0,30=15,90m²                                                                         Viga superior (nível de piso) do palco - 31,0x0,30=9,30m²                                                                           Viga inferior (inicio da rampa) da rampa de acesso concha/palco - 16,40x0,30=4,92m²</t>
  </si>
  <si>
    <t>Cálculo apresentado no item anterior 5.17</t>
  </si>
  <si>
    <t>Cálculo apresentado no item anterior 5.19</t>
  </si>
  <si>
    <t xml:space="preserve">6,62+2,23+1,30+0,69 =10,83m³                                                                         Pilares da concha - 10,50x0,30x0,14x15=6,62m³                                                                     Viga superior da estrutura da concha - 53,00x0,30x0,14=2,23m³                                              Viga superior (nível de piso) do palco - 31,00x0,30x0,14=1,30m³                                                                       Viga inferior (nível do palco) da rampa de acesso concha/palco - 16,40x0,30x0,14=0,69m³                                                  </t>
  </si>
  <si>
    <t>131,00x1,10=144,10m³                                                        Área da concha = 131,00m²         Altura = 1,10m</t>
  </si>
  <si>
    <t>Área de piso da concha = 131,00m²</t>
  </si>
  <si>
    <t xml:space="preserve">12,32+19,71+43,37+41,68=117,08kg                                   Armação dos estribos dos arranques dos pilares nos blocos da área externa dos banheiros - 80,00x0,154=12,32kg                                             Armação dos estribos dos arranques dos pilares nos blocos  dos banheiros  - 128,00x0,154=19,71kg                                                                                        Armação dos estribos da viga baldrame da área externa dos banheiros - 281,60x0,154=43,37kg                                          Armação dos estribos da viga baldrame dos banheiros - 270,67x0,154=41,68kg                                                 </t>
  </si>
  <si>
    <t>5,76+3,60+10,56+10,15=30,07m²                                   Blocos de fundação da área externa dos banheiros - 0,60x0,60x16=5,76m²                                   Blocos de fundação dos banheiros  - 0,60x0,60x10=3,60m²                                                    Baldrame área externa dos banheiros - 52,80x0,20=10,56m²                                                                     Baldrame dos banheiros - 50,75x0,20=10,15²</t>
  </si>
  <si>
    <t>3,46+2,16+3,17+3,05=11,84m³                                   Blocos de fundação da área externa dos banheiros - 0,60x0,60x0,60x16=3,46m³                            Blocos de fundação dos banheiros  - 0,60x0,60x0,60x10=2,16m³                                 Baldrame área externa dos banheiros - 52,80x0,20x0,30=3,17m³                                     Baldrame dos banheiros - 50,75x0,20x0,30=3,05m³</t>
  </si>
  <si>
    <t>23,04+10,40+16+10=63,44m²                                   Blocos de fundação da área externa dos banheiros - 0,60x2,40x16=23,04m²                            Blocos de fundação dos banheiros  - 0,60x2,40x10=10,40m²                                                                    Baldrame área externa dos banheiros - 1,00x1,00x16=16,00m²                                       Baldrame dos banheiros - 1,00x1,00x10=10,00m²</t>
  </si>
  <si>
    <t>15,84+15,23=30,07m²                                                   Viga baldrame área externa dos banheiros - 52,80x0,30=15,84m²                                                     Viga baldrame dos banheiros - 50,75x0,30=15,23m²</t>
  </si>
  <si>
    <t xml:space="preserve">3,46+2,16+0,67+0,42+3,78+1,51=12,00m³                                  Arranques dos pilares nos blocos da área externa dos banheiros -  0,30x0,14x1,00x16=0,67m³                                                              Blocos da área externa dos banheiros - 0,60x0,60x0,60x16=3,46m³                                      Arranques dos pilares nos blocos  dos banheiros  - 0,30x0,14x1,00x10=0,42m³                                                    Blocos  dos banheiros  -0,60x0,60x0,60x10=2,16m³                                                                                           Viga baldrame da área externa dos banheiros - 27,00x0,14x1,00=3,78m³                                                        Viga baldrame dos banheiros - 36,00x0,14x0,30=1,51m³                                                   </t>
  </si>
  <si>
    <t>Cálculo apresentado no item anterior 4.8</t>
  </si>
  <si>
    <t>9,00+3,00=12,00m²                                                      Pilares dos banheiros - 3,00x0,30x10=9,00m²                                                     Pilares da platibanda dos banheiros - 1,00x0,30x10=3,00m²</t>
  </si>
  <si>
    <t>Cálculo apresentado no item anterior 4.12</t>
  </si>
  <si>
    <t>15,84+15,23=30,07m²                                                   Viga superior dos banheiros - 52,80x0,30=15,84m²                                                     Viga platibanda dos banheiros - 50,75x0,30=15,23m²</t>
  </si>
  <si>
    <t>Cálculo apresentado no item anterior 4.14</t>
  </si>
  <si>
    <t xml:space="preserve">203,39+195,49+115,56+38,52=522,95kg                                                                       Armação viga superior dos banheiros  - 211,20x0,963=203,39kg                                                                      Armação viga platibanda dos banheiros  - 203,00x0,963=195,49kg                                                                                          Armação dos pilares dos banheiros - 120,00x0,963=115,56kg                                                                      Armação dos pilares da platibanda dos banheiros - 40,00x0,963=38,52kg  </t>
  </si>
  <si>
    <t xml:space="preserve">43,37+41,40+39,42+8,38=132,56kg                                                                       Armação viga superior dos banheiros  - 281,60x0,154=43,37kg                                                                      Armação viga platibanda dos banheiros  - 268,80x0,154=41,40kg                                                                                          Armação dos pilares dos banheiros - 256,00x0,0,154=39,42kg                                                                      Armação dos pilares da platibanda dos banheiros - 54,40x0,154=8,38kg  </t>
  </si>
  <si>
    <t xml:space="preserve">2,22+2,13+1,26+0,42=6,03m³                                                                       Viga superior dos banheiros  - 0,30X0,14X52,80=2,22m³                                                                          Viga platibanda dos banheiros  - 0,30X0,14X50,75=2,13m³                                                                                          Pilares dos banheiros - 0,30X0,14X3,00X10=1,26m³                                                                      Pilares da platibanda dos banheiros - 0,30X0,14X1,00X10=0,42m³  </t>
  </si>
  <si>
    <t>Cálculo apresentado no item anterior 4.16</t>
  </si>
  <si>
    <t>Janelas - 3,50x2=7,00m</t>
  </si>
  <si>
    <t>115,00x15,00x0,20=345,00m³                                      Área de aterro da avenida Curitiba = 1725,00m²      Altura de aterro = 0,20m</t>
  </si>
  <si>
    <t>12 de junho de 2026</t>
  </si>
  <si>
    <t>26 unidades com 1m de comprimento</t>
  </si>
  <si>
    <t>BANCO BASE DE CONCRETO PARA PRAÇA</t>
  </si>
  <si>
    <t>(51)99606-0054</t>
  </si>
  <si>
    <t>Representante</t>
  </si>
  <si>
    <t>Vera Vogel Artefatos de Concreto CNPJ 17.287.903/0001-06</t>
  </si>
  <si>
    <t>(51) 99531-6763</t>
  </si>
  <si>
    <t>Neimayer Bancos de jardim CNPJ 53.397.257/0001-95</t>
  </si>
  <si>
    <t>(51)99430-0651</t>
  </si>
  <si>
    <t>Artefato Model CNPJ 34.227.507/0001-02</t>
  </si>
  <si>
    <t>EXECUÇÃO DE DECK EM MADEIRA (105,00M2)</t>
  </si>
  <si>
    <t>2,40+7,00=9,40m                                                              Portas - 1,20x2=2,40                                                Janelas - 3,50x2=7,00</t>
  </si>
  <si>
    <t xml:space="preserve">332,81+208,01+92,45+57,78+203,39+195,49 = 1089,92kg                                                                         Armação dos arranques dos pilares nos blocos da área externa dos banheiros - 345,60x0,963=332,81kg                                                                Armação dos blocos da área externa dos banheiros - 216,00x0,963=208,01kg                                       Armação dos arranques dos pilares nos blocos  dos banheiros  - 96x0,963=92,45kg                  Armação dos blocos  dos banheiros  - 60x0,963=57,78kg                                                                                          Armação da viga baldrame da área externa dos banheiros - 211,2x0,963=203,39kg                                            Armação da viga baldrame dos banheiros - 203,00x0,963=195,49kg                                                 </t>
  </si>
  <si>
    <t>2 horas por semana por 6 meses</t>
  </si>
  <si>
    <t>4 horas por dia por 6 meses</t>
  </si>
  <si>
    <t>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</si>
</sst>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_-&quot;R$ &quot;* #,##0.00_-;&quot;-R$ &quot;* #,##0.00_-;_-&quot;R$ &quot;* \-??_-;_-@_-"/>
    <numFmt numFmtId="166" formatCode="_-&quot;R$&quot;\ * #,##0.00000_-;\-&quot;R$&quot;\ * #,##0.00000_-;_-&quot;R$&quot;\ * &quot;-&quot;??_-;_-@_-"/>
    <numFmt numFmtId="167" formatCode="&quot;R$&quot;\ #,##0.00"/>
    <numFmt numFmtId="168" formatCode="#,##0.000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13"/>
        <bgColor indexed="3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9" tint="0.79998168889431442"/>
        <bgColor indexed="21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0" fillId="0" borderId="0"/>
    <xf numFmtId="0" fontId="11" fillId="5" borderId="0" applyNumberFormat="0" applyBorder="0" applyAlignment="0" applyProtection="0"/>
    <xf numFmtId="0" fontId="12" fillId="0" borderId="18" applyNumberFormat="0" applyFill="0" applyAlignment="0" applyProtection="0"/>
    <xf numFmtId="0" fontId="9" fillId="0" borderId="0"/>
    <xf numFmtId="9" fontId="9" fillId="0" borderId="0" applyFill="0" applyBorder="0" applyAlignment="0" applyProtection="0"/>
    <xf numFmtId="164" fontId="9" fillId="0" borderId="0" applyFill="0" applyBorder="0" applyAlignment="0" applyProtection="0"/>
    <xf numFmtId="165" fontId="9" fillId="0" borderId="0" applyFill="0" applyBorder="0" applyAlignment="0" applyProtection="0"/>
    <xf numFmtId="0" fontId="9" fillId="0" borderId="0"/>
    <xf numFmtId="0" fontId="14" fillId="0" borderId="0"/>
    <xf numFmtId="0" fontId="24" fillId="0" borderId="0" applyNumberFormat="0" applyFill="0" applyBorder="0" applyAlignment="0" applyProtection="0"/>
  </cellStyleXfs>
  <cellXfs count="239">
    <xf numFmtId="0" fontId="0" fillId="0" borderId="0" xfId="0"/>
    <xf numFmtId="0" fontId="0" fillId="4" borderId="1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2" fontId="0" fillId="4" borderId="1" xfId="0" applyNumberForma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44" fontId="0" fillId="4" borderId="1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9" fillId="0" borderId="0" xfId="8" applyAlignment="1">
      <alignment vertical="center"/>
    </xf>
    <xf numFmtId="0" fontId="9" fillId="6" borderId="0" xfId="8" applyFill="1" applyAlignment="1">
      <alignment vertical="center"/>
    </xf>
    <xf numFmtId="0" fontId="9" fillId="0" borderId="0" xfId="8" applyAlignment="1">
      <alignment horizontal="center" vertical="center"/>
    </xf>
    <xf numFmtId="0" fontId="9" fillId="0" borderId="0" xfId="8" applyAlignment="1">
      <alignment vertical="center" wrapText="1"/>
    </xf>
    <xf numFmtId="1" fontId="0" fillId="4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wrapText="1"/>
    </xf>
    <xf numFmtId="4" fontId="18" fillId="8" borderId="13" xfId="4" applyNumberFormat="1" applyFont="1" applyFill="1" applyBorder="1" applyAlignment="1">
      <alignment horizontal="center" vertical="center" wrapText="1"/>
    </xf>
    <xf numFmtId="4" fontId="18" fillId="8" borderId="1" xfId="4" applyNumberFormat="1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4" fontId="18" fillId="8" borderId="11" xfId="4" applyNumberFormat="1" applyFont="1" applyFill="1" applyBorder="1" applyAlignment="1">
      <alignment horizontal="center" vertical="center" wrapText="1"/>
    </xf>
    <xf numFmtId="0" fontId="16" fillId="8" borderId="13" xfId="4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3" fillId="0" borderId="1" xfId="2" applyNumberFormat="1" applyFont="1" applyFill="1" applyBorder="1" applyAlignment="1">
      <alignment horizontal="center" vertical="center" wrapText="1"/>
    </xf>
    <xf numFmtId="2" fontId="3" fillId="0" borderId="1" xfId="4" applyNumberFormat="1" applyFont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 wrapText="1"/>
    </xf>
    <xf numFmtId="4" fontId="3" fillId="0" borderId="1" xfId="4" applyNumberFormat="1" applyFont="1" applyBorder="1" applyAlignment="1">
      <alignment horizontal="center" vertical="center" wrapText="1"/>
    </xf>
    <xf numFmtId="2" fontId="3" fillId="0" borderId="11" xfId="4" applyNumberFormat="1" applyFont="1" applyBorder="1" applyAlignment="1">
      <alignment horizontal="center" vertical="center" wrapText="1"/>
    </xf>
    <xf numFmtId="9" fontId="0" fillId="0" borderId="0" xfId="3" applyFont="1" applyAlignment="1">
      <alignment wrapText="1"/>
    </xf>
    <xf numFmtId="4" fontId="9" fillId="0" borderId="0" xfId="8" applyNumberFormat="1" applyAlignment="1">
      <alignment vertical="center"/>
    </xf>
    <xf numFmtId="0" fontId="5" fillId="0" borderId="0" xfId="0" applyFont="1" applyAlignment="1">
      <alignment vertical="center"/>
    </xf>
    <xf numFmtId="44" fontId="5" fillId="0" borderId="0" xfId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4" fontId="3" fillId="0" borderId="1" xfId="4" quotePrefix="1" applyNumberFormat="1" applyFont="1" applyBorder="1" applyAlignment="1">
      <alignment horizontal="center" vertical="center" wrapText="1"/>
    </xf>
    <xf numFmtId="9" fontId="20" fillId="4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44" fontId="1" fillId="4" borderId="1" xfId="1" applyFont="1" applyFill="1" applyBorder="1" applyAlignment="1">
      <alignment horizontal="center" vertical="center"/>
    </xf>
    <xf numFmtId="44" fontId="5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/>
    <xf numFmtId="0" fontId="0" fillId="0" borderId="0" xfId="0" applyAlignment="1">
      <alignment horizontal="center" vertical="center"/>
    </xf>
    <xf numFmtId="4" fontId="9" fillId="0" borderId="0" xfId="8" applyNumberFormat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44" fontId="9" fillId="0" borderId="0" xfId="1" applyFont="1" applyFill="1" applyBorder="1" applyAlignment="1" applyProtection="1">
      <alignment horizontal="center" vertical="center"/>
    </xf>
    <xf numFmtId="0" fontId="9" fillId="12" borderId="0" xfId="8" applyFill="1" applyAlignment="1">
      <alignment vertical="center"/>
    </xf>
    <xf numFmtId="1" fontId="9" fillId="9" borderId="0" xfId="10" applyNumberFormat="1" applyFill="1" applyBorder="1" applyAlignment="1" applyProtection="1">
      <alignment horizontal="center" vertical="center" wrapText="1"/>
    </xf>
    <xf numFmtId="44" fontId="9" fillId="9" borderId="0" xfId="1" applyFont="1" applyFill="1" applyBorder="1" applyAlignment="1">
      <alignment horizontal="center" vertical="center"/>
    </xf>
    <xf numFmtId="1" fontId="9" fillId="0" borderId="0" xfId="10" applyNumberFormat="1" applyFill="1" applyBorder="1" applyAlignment="1" applyProtection="1">
      <alignment horizontal="center" vertical="center" wrapText="1"/>
    </xf>
    <xf numFmtId="44" fontId="9" fillId="0" borderId="0" xfId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wrapText="1"/>
    </xf>
    <xf numFmtId="0" fontId="21" fillId="4" borderId="0" xfId="0" applyFont="1" applyFill="1" applyAlignment="1">
      <alignment vertical="center"/>
    </xf>
    <xf numFmtId="0" fontId="25" fillId="3" borderId="0" xfId="0" applyFont="1" applyFill="1"/>
    <xf numFmtId="0" fontId="19" fillId="10" borderId="1" xfId="0" applyFont="1" applyFill="1" applyBorder="1" applyAlignment="1">
      <alignment horizontal="center"/>
    </xf>
    <xf numFmtId="0" fontId="27" fillId="10" borderId="1" xfId="8" applyFont="1" applyFill="1" applyBorder="1" applyAlignment="1">
      <alignment horizontal="center" vertical="center"/>
    </xf>
    <xf numFmtId="0" fontId="19" fillId="10" borderId="0" xfId="0" applyFont="1" applyFill="1" applyAlignment="1">
      <alignment horizontal="center"/>
    </xf>
    <xf numFmtId="0" fontId="27" fillId="9" borderId="0" xfId="8" applyFont="1" applyFill="1" applyAlignment="1">
      <alignment horizontal="center" vertical="center"/>
    </xf>
    <xf numFmtId="0" fontId="19" fillId="10" borderId="0" xfId="0" applyFont="1" applyFill="1"/>
    <xf numFmtId="0" fontId="27" fillId="10" borderId="0" xfId="8" applyFont="1" applyFill="1" applyAlignment="1">
      <alignment horizontal="center" vertical="center"/>
    </xf>
    <xf numFmtId="0" fontId="29" fillId="10" borderId="0" xfId="8" applyFont="1" applyFill="1" applyAlignment="1">
      <alignment horizontal="center" vertical="center"/>
    </xf>
    <xf numFmtId="1" fontId="29" fillId="10" borderId="0" xfId="10" applyNumberFormat="1" applyFont="1" applyFill="1" applyBorder="1" applyAlignment="1" applyProtection="1">
      <alignment horizontal="center" vertical="center"/>
    </xf>
    <xf numFmtId="0" fontId="7" fillId="10" borderId="0" xfId="0" applyFont="1" applyFill="1" applyAlignment="1">
      <alignment horizontal="left" vertical="center" wrapText="1"/>
    </xf>
    <xf numFmtId="0" fontId="9" fillId="9" borderId="0" xfId="8" applyFill="1" applyAlignment="1">
      <alignment horizontal="center" vertical="center"/>
    </xf>
    <xf numFmtId="4" fontId="9" fillId="9" borderId="0" xfId="8" applyNumberFormat="1" applyFill="1" applyAlignment="1">
      <alignment horizontal="center" vertical="center"/>
    </xf>
    <xf numFmtId="0" fontId="15" fillId="0" borderId="0" xfId="0" applyFont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9" fillId="13" borderId="1" xfId="8" applyFill="1" applyBorder="1" applyAlignment="1">
      <alignment horizontal="center" vertical="center"/>
    </xf>
    <xf numFmtId="1" fontId="9" fillId="13" borderId="1" xfId="10" applyNumberFormat="1" applyFill="1" applyBorder="1" applyAlignment="1" applyProtection="1">
      <alignment horizontal="center" vertical="center" wrapText="1"/>
    </xf>
    <xf numFmtId="0" fontId="9" fillId="13" borderId="1" xfId="8" applyFill="1" applyBorder="1" applyAlignment="1">
      <alignment vertical="center" wrapText="1"/>
    </xf>
    <xf numFmtId="4" fontId="9" fillId="13" borderId="1" xfId="8" applyNumberFormat="1" applyFill="1" applyBorder="1" applyAlignment="1">
      <alignment horizontal="center" vertical="center"/>
    </xf>
    <xf numFmtId="44" fontId="9" fillId="13" borderId="1" xfId="1" applyFont="1" applyFill="1" applyBorder="1" applyAlignment="1">
      <alignment horizontal="center" vertical="center"/>
    </xf>
    <xf numFmtId="44" fontId="9" fillId="13" borderId="1" xfId="1" applyFont="1" applyFill="1" applyBorder="1" applyAlignment="1" applyProtection="1">
      <alignment horizontal="center" vertical="center"/>
    </xf>
    <xf numFmtId="44" fontId="9" fillId="4" borderId="1" xfId="1" applyFont="1" applyFill="1" applyBorder="1" applyAlignment="1" applyProtection="1">
      <alignment horizontal="center" vertical="center"/>
    </xf>
    <xf numFmtId="168" fontId="9" fillId="13" borderId="1" xfId="8" applyNumberFormat="1" applyFill="1" applyBorder="1" applyAlignment="1">
      <alignment horizontal="center" vertical="center"/>
    </xf>
    <xf numFmtId="0" fontId="9" fillId="0" borderId="27" xfId="8" applyBorder="1" applyAlignment="1">
      <alignment horizontal="center" vertical="center"/>
    </xf>
    <xf numFmtId="0" fontId="22" fillId="0" borderId="27" xfId="0" applyFont="1" applyBorder="1" applyAlignment="1">
      <alignment vertical="center"/>
    </xf>
    <xf numFmtId="0" fontId="22" fillId="0" borderId="28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44" fontId="9" fillId="0" borderId="28" xfId="1" applyFont="1" applyFill="1" applyBorder="1" applyAlignment="1" applyProtection="1">
      <alignment horizontal="center" vertical="center"/>
    </xf>
    <xf numFmtId="0" fontId="9" fillId="9" borderId="27" xfId="8" applyFill="1" applyBorder="1" applyAlignment="1">
      <alignment horizontal="center" vertical="center"/>
    </xf>
    <xf numFmtId="0" fontId="9" fillId="9" borderId="0" xfId="8" applyFill="1" applyAlignment="1">
      <alignment vertical="center" wrapText="1"/>
    </xf>
    <xf numFmtId="44" fontId="9" fillId="9" borderId="28" xfId="1" applyFont="1" applyFill="1" applyBorder="1" applyAlignment="1" applyProtection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67" fontId="8" fillId="0" borderId="0" xfId="0" applyNumberFormat="1" applyFont="1" applyAlignment="1">
      <alignment horizontal="center" vertical="center"/>
    </xf>
    <xf numFmtId="0" fontId="9" fillId="4" borderId="1" xfId="8" applyFill="1" applyBorder="1" applyAlignment="1">
      <alignment horizontal="center" vertical="center"/>
    </xf>
    <xf numFmtId="1" fontId="9" fillId="4" borderId="1" xfId="10" applyNumberFormat="1" applyFill="1" applyBorder="1" applyAlignment="1" applyProtection="1">
      <alignment horizontal="center" vertical="center"/>
    </xf>
    <xf numFmtId="0" fontId="9" fillId="4" borderId="1" xfId="8" applyFill="1" applyBorder="1" applyAlignment="1">
      <alignment vertical="center" wrapText="1"/>
    </xf>
    <xf numFmtId="4" fontId="9" fillId="4" borderId="1" xfId="8" applyNumberFormat="1" applyFill="1" applyBorder="1" applyAlignment="1">
      <alignment horizontal="center" vertical="center"/>
    </xf>
    <xf numFmtId="44" fontId="9" fillId="4" borderId="1" xfId="1" applyFont="1" applyFill="1" applyBorder="1" applyAlignment="1">
      <alignment horizontal="center" vertical="center"/>
    </xf>
    <xf numFmtId="167" fontId="9" fillId="4" borderId="1" xfId="8" applyNumberFormat="1" applyFill="1" applyBorder="1" applyAlignment="1">
      <alignment horizontal="center" vertical="center"/>
    </xf>
    <xf numFmtId="0" fontId="1" fillId="4" borderId="1" xfId="0" applyFont="1" applyFill="1" applyBorder="1"/>
    <xf numFmtId="0" fontId="26" fillId="4" borderId="1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vertical="center" wrapText="1"/>
    </xf>
    <xf numFmtId="167" fontId="26" fillId="4" borderId="1" xfId="0" applyNumberFormat="1" applyFont="1" applyFill="1" applyBorder="1" applyAlignment="1">
      <alignment horizontal="center" vertical="center"/>
    </xf>
    <xf numFmtId="167" fontId="8" fillId="4" borderId="1" xfId="0" applyNumberFormat="1" applyFont="1" applyFill="1" applyBorder="1" applyAlignment="1">
      <alignment horizontal="center" vertical="center"/>
    </xf>
    <xf numFmtId="0" fontId="26" fillId="4" borderId="0" xfId="0" applyFont="1" applyFill="1" applyAlignment="1">
      <alignment wrapText="1"/>
    </xf>
    <xf numFmtId="0" fontId="31" fillId="4" borderId="1" xfId="8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 applyProtection="1">
      <alignment horizontal="center" wrapText="1"/>
      <protection locked="0"/>
    </xf>
    <xf numFmtId="44" fontId="31" fillId="4" borderId="1" xfId="1" applyFont="1" applyFill="1" applyBorder="1" applyAlignment="1">
      <alignment horizontal="center" vertical="center"/>
    </xf>
    <xf numFmtId="44" fontId="31" fillId="4" borderId="1" xfId="1" applyFont="1" applyFill="1" applyBorder="1" applyAlignment="1" applyProtection="1">
      <alignment horizontal="center" vertical="center"/>
    </xf>
    <xf numFmtId="0" fontId="5" fillId="4" borderId="0" xfId="0" applyFont="1" applyFill="1" applyAlignment="1">
      <alignment vertical="center"/>
    </xf>
    <xf numFmtId="0" fontId="21" fillId="11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31" fillId="4" borderId="0" xfId="8" applyFont="1" applyFill="1" applyAlignment="1">
      <alignment horizontal="center" vertical="center"/>
    </xf>
    <xf numFmtId="49" fontId="3" fillId="4" borderId="0" xfId="0" applyNumberFormat="1" applyFont="1" applyFill="1" applyAlignment="1" applyProtection="1">
      <alignment horizontal="center" wrapText="1"/>
      <protection locked="0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 applyProtection="1">
      <alignment horizontal="center" wrapText="1"/>
      <protection locked="0"/>
    </xf>
    <xf numFmtId="44" fontId="31" fillId="4" borderId="0" xfId="1" applyFont="1" applyFill="1" applyBorder="1" applyAlignment="1">
      <alignment horizontal="center" vertical="center"/>
    </xf>
    <xf numFmtId="44" fontId="31" fillId="4" borderId="0" xfId="1" applyFont="1" applyFill="1" applyBorder="1" applyAlignment="1" applyProtection="1">
      <alignment horizontal="center" vertical="center"/>
    </xf>
    <xf numFmtId="49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1" fillId="0" borderId="0" xfId="8" applyFont="1" applyAlignment="1">
      <alignment horizontal="center" vertical="center"/>
    </xf>
    <xf numFmtId="49" fontId="3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horizontal="center" wrapText="1"/>
      <protection locked="0"/>
    </xf>
    <xf numFmtId="44" fontId="31" fillId="0" borderId="0" xfId="1" applyFont="1" applyFill="1" applyBorder="1" applyAlignment="1">
      <alignment horizontal="center" vertical="center"/>
    </xf>
    <xf numFmtId="44" fontId="31" fillId="0" borderId="0" xfId="1" applyFont="1" applyFill="1" applyBorder="1" applyAlignment="1" applyProtection="1">
      <alignment horizontal="center" vertical="center"/>
    </xf>
    <xf numFmtId="1" fontId="9" fillId="4" borderId="1" xfId="1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3" fillId="0" borderId="0" xfId="8" applyFont="1" applyAlignment="1">
      <alignment horizontal="left" vertical="center"/>
    </xf>
    <xf numFmtId="0" fontId="8" fillId="0" borderId="0" xfId="0" applyFont="1"/>
    <xf numFmtId="0" fontId="31" fillId="0" borderId="0" xfId="8" applyFont="1" applyAlignment="1">
      <alignment horizontal="center"/>
    </xf>
    <xf numFmtId="0" fontId="31" fillId="4" borderId="1" xfId="8" applyFont="1" applyFill="1" applyBorder="1" applyAlignment="1">
      <alignment horizontal="center"/>
    </xf>
    <xf numFmtId="44" fontId="31" fillId="4" borderId="1" xfId="1" applyFont="1" applyFill="1" applyBorder="1" applyAlignment="1">
      <alignment horizontal="center"/>
    </xf>
    <xf numFmtId="44" fontId="31" fillId="4" borderId="1" xfId="1" applyFont="1" applyFill="1" applyBorder="1" applyAlignment="1" applyProtection="1">
      <alignment horizontal="center"/>
    </xf>
    <xf numFmtId="0" fontId="9" fillId="0" borderId="0" xfId="8"/>
    <xf numFmtId="0" fontId="3" fillId="4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4" borderId="1" xfId="1" applyNumberFormat="1" applyFont="1" applyFill="1" applyBorder="1" applyAlignment="1">
      <alignment horizontal="left" vertical="center" wrapText="1"/>
    </xf>
    <xf numFmtId="0" fontId="3" fillId="4" borderId="1" xfId="1" applyNumberFormat="1" applyFont="1" applyFill="1" applyBorder="1" applyAlignment="1">
      <alignment horizontal="left" vertical="center" wrapText="1"/>
    </xf>
    <xf numFmtId="0" fontId="3" fillId="4" borderId="1" xfId="1" applyNumberFormat="1" applyFont="1" applyFill="1" applyBorder="1" applyAlignment="1">
      <alignment horizontal="left" vertical="center"/>
    </xf>
    <xf numFmtId="0" fontId="0" fillId="4" borderId="1" xfId="1" applyNumberFormat="1" applyFont="1" applyFill="1" applyBorder="1" applyAlignment="1">
      <alignment horizontal="left" vertical="center"/>
    </xf>
    <xf numFmtId="0" fontId="15" fillId="4" borderId="0" xfId="0" applyFont="1" applyFill="1" applyAlignment="1">
      <alignment wrapText="1"/>
    </xf>
    <xf numFmtId="0" fontId="3" fillId="4" borderId="0" xfId="0" applyFont="1" applyFill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49" fontId="15" fillId="4" borderId="1" xfId="0" applyNumberFormat="1" applyFont="1" applyFill="1" applyBorder="1" applyAlignment="1" applyProtection="1">
      <alignment horizontal="center" wrapText="1"/>
      <protection locked="0"/>
    </xf>
    <xf numFmtId="0" fontId="0" fillId="4" borderId="1" xfId="0" applyFill="1" applyBorder="1" applyAlignment="1">
      <alignment vertical="center"/>
    </xf>
    <xf numFmtId="0" fontId="7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left" vertical="center"/>
    </xf>
    <xf numFmtId="44" fontId="2" fillId="15" borderId="1" xfId="1" applyFont="1" applyFill="1" applyBorder="1" applyAlignment="1">
      <alignment horizontal="center" vertical="center"/>
    </xf>
    <xf numFmtId="0" fontId="5" fillId="15" borderId="0" xfId="0" applyFont="1" applyFill="1" applyAlignment="1">
      <alignment vertical="center"/>
    </xf>
    <xf numFmtId="44" fontId="2" fillId="15" borderId="1" xfId="1" applyFont="1" applyFill="1" applyBorder="1" applyAlignment="1">
      <alignment horizontal="left" vertical="center"/>
    </xf>
    <xf numFmtId="0" fontId="2" fillId="15" borderId="1" xfId="1" applyNumberFormat="1" applyFont="1" applyFill="1" applyBorder="1" applyAlignment="1">
      <alignment horizontal="left" vertical="center"/>
    </xf>
    <xf numFmtId="0" fontId="5" fillId="14" borderId="0" xfId="0" applyFont="1" applyFill="1" applyAlignment="1">
      <alignment vertical="center"/>
    </xf>
    <xf numFmtId="0" fontId="13" fillId="15" borderId="1" xfId="8" applyFont="1" applyFill="1" applyBorder="1" applyAlignment="1">
      <alignment horizontal="center" vertical="center"/>
    </xf>
    <xf numFmtId="1" fontId="13" fillId="15" borderId="1" xfId="10" applyNumberFormat="1" applyFont="1" applyFill="1" applyBorder="1" applyAlignment="1" applyProtection="1">
      <alignment horizontal="center" vertical="center"/>
    </xf>
    <xf numFmtId="49" fontId="38" fillId="15" borderId="29" xfId="0" applyNumberFormat="1" applyFont="1" applyFill="1" applyBorder="1" applyAlignment="1" applyProtection="1">
      <alignment vertical="center" wrapText="1"/>
      <protection locked="0"/>
    </xf>
    <xf numFmtId="4" fontId="13" fillId="15" borderId="1" xfId="8" applyNumberFormat="1" applyFont="1" applyFill="1" applyBorder="1" applyAlignment="1">
      <alignment horizontal="center" vertical="center"/>
    </xf>
    <xf numFmtId="2" fontId="13" fillId="15" borderId="1" xfId="8" applyNumberFormat="1" applyFont="1" applyFill="1" applyBorder="1" applyAlignment="1">
      <alignment horizontal="center" vertical="center"/>
    </xf>
    <xf numFmtId="44" fontId="13" fillId="15" borderId="1" xfId="1" quotePrefix="1" applyFont="1" applyFill="1" applyBorder="1" applyAlignment="1">
      <alignment horizontal="center" vertical="center"/>
    </xf>
    <xf numFmtId="0" fontId="13" fillId="16" borderId="1" xfId="8" applyFont="1" applyFill="1" applyBorder="1" applyAlignment="1">
      <alignment vertical="center" wrapText="1"/>
    </xf>
    <xf numFmtId="0" fontId="13" fillId="15" borderId="1" xfId="8" applyFont="1" applyFill="1" applyBorder="1" applyAlignment="1">
      <alignment vertical="center" wrapText="1"/>
    </xf>
    <xf numFmtId="0" fontId="13" fillId="15" borderId="3" xfId="8" applyFont="1" applyFill="1" applyBorder="1" applyAlignment="1">
      <alignment horizontal="center" vertical="center"/>
    </xf>
    <xf numFmtId="44" fontId="13" fillId="15" borderId="1" xfId="1" applyFont="1" applyFill="1" applyBorder="1" applyAlignment="1">
      <alignment horizontal="center" vertical="center"/>
    </xf>
    <xf numFmtId="0" fontId="27" fillId="16" borderId="1" xfId="8" applyFont="1" applyFill="1" applyBorder="1" applyAlignment="1">
      <alignment horizontal="center" vertical="center"/>
    </xf>
    <xf numFmtId="0" fontId="19" fillId="15" borderId="1" xfId="0" applyFont="1" applyFill="1" applyBorder="1"/>
    <xf numFmtId="0" fontId="8" fillId="15" borderId="1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wrapText="1"/>
    </xf>
    <xf numFmtId="0" fontId="2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9" fontId="20" fillId="4" borderId="1" xfId="0" applyNumberFormat="1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 wrapText="1"/>
    </xf>
    <xf numFmtId="0" fontId="36" fillId="14" borderId="1" xfId="0" applyFont="1" applyFill="1" applyBorder="1" applyAlignment="1">
      <alignment horizontal="center" vertical="center" wrapText="1"/>
    </xf>
    <xf numFmtId="0" fontId="17" fillId="2" borderId="23" xfId="4" applyFont="1" applyFill="1" applyBorder="1" applyAlignment="1">
      <alignment horizontal="center" vertical="center" wrapText="1"/>
    </xf>
    <xf numFmtId="0" fontId="17" fillId="2" borderId="24" xfId="4" applyFont="1" applyFill="1" applyBorder="1" applyAlignment="1">
      <alignment horizontal="center" vertical="center" wrapText="1"/>
    </xf>
    <xf numFmtId="4" fontId="17" fillId="2" borderId="3" xfId="4" applyNumberFormat="1" applyFont="1" applyFill="1" applyBorder="1" applyAlignment="1">
      <alignment horizontal="center" vertical="center" wrapText="1"/>
    </xf>
    <xf numFmtId="4" fontId="17" fillId="2" borderId="2" xfId="4" applyNumberFormat="1" applyFont="1" applyFill="1" applyBorder="1" applyAlignment="1">
      <alignment horizontal="center" vertical="center" wrapText="1"/>
    </xf>
    <xf numFmtId="0" fontId="17" fillId="2" borderId="5" xfId="4" applyFont="1" applyFill="1" applyBorder="1" applyAlignment="1">
      <alignment horizontal="left" vertical="center" wrapText="1"/>
    </xf>
    <xf numFmtId="0" fontId="17" fillId="2" borderId="6" xfId="4" applyFont="1" applyFill="1" applyBorder="1" applyAlignment="1">
      <alignment horizontal="left" vertical="center" wrapText="1"/>
    </xf>
    <xf numFmtId="0" fontId="17" fillId="2" borderId="7" xfId="4" applyFont="1" applyFill="1" applyBorder="1" applyAlignment="1">
      <alignment horizontal="left" vertical="center" wrapText="1"/>
    </xf>
    <xf numFmtId="0" fontId="17" fillId="2" borderId="8" xfId="4" applyFont="1" applyFill="1" applyBorder="1" applyAlignment="1">
      <alignment horizontal="left" vertical="center" wrapText="1"/>
    </xf>
    <xf numFmtId="0" fontId="17" fillId="2" borderId="9" xfId="4" applyFont="1" applyFill="1" applyBorder="1" applyAlignment="1">
      <alignment horizontal="left" vertical="center" wrapText="1"/>
    </xf>
    <xf numFmtId="0" fontId="17" fillId="2" borderId="10" xfId="4" applyFont="1" applyFill="1" applyBorder="1" applyAlignment="1">
      <alignment horizontal="left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2" borderId="19" xfId="4" applyFont="1" applyFill="1" applyBorder="1" applyAlignment="1">
      <alignment horizontal="center" vertical="center" wrapText="1"/>
    </xf>
    <xf numFmtId="0" fontId="17" fillId="2" borderId="20" xfId="4" applyFont="1" applyFill="1" applyBorder="1" applyAlignment="1">
      <alignment horizontal="center" vertical="center" wrapText="1"/>
    </xf>
    <xf numFmtId="0" fontId="17" fillId="2" borderId="11" xfId="4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" xfId="3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2" borderId="13" xfId="4" applyFont="1" applyFill="1" applyBorder="1" applyAlignment="1">
      <alignment horizontal="center" vertical="center" wrapText="1"/>
    </xf>
    <xf numFmtId="9" fontId="17" fillId="2" borderId="7" xfId="3" applyFont="1" applyFill="1" applyBorder="1" applyAlignment="1">
      <alignment horizontal="left" vertical="center" wrapText="1"/>
    </xf>
    <xf numFmtId="9" fontId="17" fillId="2" borderId="10" xfId="3" applyFont="1" applyFill="1" applyBorder="1" applyAlignment="1">
      <alignment horizontal="left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16" fillId="8" borderId="1" xfId="4" applyFont="1" applyFill="1" applyBorder="1" applyAlignment="1">
      <alignment horizontal="left" vertical="center" wrapText="1"/>
    </xf>
    <xf numFmtId="9" fontId="16" fillId="8" borderId="1" xfId="3" applyFont="1" applyFill="1" applyBorder="1" applyAlignment="1">
      <alignment horizontal="left" vertical="center" wrapText="1"/>
    </xf>
    <xf numFmtId="0" fontId="16" fillId="8" borderId="11" xfId="4" applyFont="1" applyFill="1" applyBorder="1" applyAlignment="1">
      <alignment horizontal="left" vertical="center" wrapText="1"/>
    </xf>
    <xf numFmtId="9" fontId="17" fillId="0" borderId="4" xfId="3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vertical="center" wrapText="1"/>
    </xf>
    <xf numFmtId="0" fontId="37" fillId="17" borderId="1" xfId="7" applyNumberFormat="1" applyFont="1" applyFill="1" applyBorder="1" applyAlignment="1" applyProtection="1">
      <alignment horizontal="center" vertical="center"/>
    </xf>
    <xf numFmtId="0" fontId="9" fillId="0" borderId="27" xfId="8" applyBorder="1" applyAlignment="1">
      <alignment horizontal="center" vertical="center"/>
    </xf>
    <xf numFmtId="0" fontId="9" fillId="0" borderId="0" xfId="8" applyAlignment="1">
      <alignment horizontal="center" vertical="center"/>
    </xf>
    <xf numFmtId="0" fontId="9" fillId="0" borderId="28" xfId="8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30" fillId="4" borderId="1" xfId="14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left" vertical="center"/>
    </xf>
    <xf numFmtId="0" fontId="8" fillId="15" borderId="25" xfId="0" applyFont="1" applyFill="1" applyBorder="1" applyAlignment="1">
      <alignment horizontal="center" vertical="center"/>
    </xf>
    <xf numFmtId="0" fontId="8" fillId="15" borderId="4" xfId="0" applyFont="1" applyFill="1" applyBorder="1" applyAlignment="1">
      <alignment horizontal="center" vertical="center"/>
    </xf>
    <xf numFmtId="0" fontId="8" fillId="15" borderId="26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35" fillId="4" borderId="0" xfId="0" applyFont="1" applyFill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4" fillId="14" borderId="9" xfId="0" applyFont="1" applyFill="1" applyBorder="1" applyAlignment="1">
      <alignment horizontal="center"/>
    </xf>
    <xf numFmtId="0" fontId="28" fillId="4" borderId="1" xfId="14" applyFont="1" applyFill="1" applyBorder="1" applyAlignment="1">
      <alignment horizontal="center" vertical="center"/>
    </xf>
    <xf numFmtId="44" fontId="8" fillId="4" borderId="25" xfId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4" fontId="5" fillId="0" borderId="0" xfId="0" applyNumberFormat="1" applyFont="1" applyBorder="1" applyAlignment="1">
      <alignment vertical="center"/>
    </xf>
  </cellXfs>
  <cellStyles count="15">
    <cellStyle name="Excel_BuiltIn_Ênfase3" xfId="6" xr:uid="{00000000-0005-0000-0000-000000000000}"/>
    <cellStyle name="Excel_BuiltIn_Título 1" xfId="7" xr:uid="{00000000-0005-0000-0000-000001000000}"/>
    <cellStyle name="Hiperlink" xfId="14" builtinId="8"/>
    <cellStyle name="Moeda" xfId="1" builtinId="4"/>
    <cellStyle name="Moeda 2" xfId="11" xr:uid="{00000000-0005-0000-0000-000004000000}"/>
    <cellStyle name="Normal" xfId="0" builtinId="0"/>
    <cellStyle name="Normal 2" xfId="8" xr:uid="{00000000-0005-0000-0000-000006000000}"/>
    <cellStyle name="Normal 2 4" xfId="4" xr:uid="{00000000-0005-0000-0000-000007000000}"/>
    <cellStyle name="Normal 5" xfId="12" xr:uid="{00000000-0005-0000-0000-000008000000}"/>
    <cellStyle name="Normal 5 2" xfId="13" xr:uid="{00000000-0005-0000-0000-000009000000}"/>
    <cellStyle name="Normal 6" xfId="5" xr:uid="{00000000-0005-0000-0000-00000A000000}"/>
    <cellStyle name="Porcentagem" xfId="3" builtinId="5"/>
    <cellStyle name="Porcentagem 2" xfId="9" xr:uid="{00000000-0005-0000-0000-00000C000000}"/>
    <cellStyle name="Vírgula" xfId="2" builtinId="3"/>
    <cellStyle name="Vírgula 2" xfId="1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QUIVO%20GERAL/15%20-%20PARTICULARES/Paula%20Cruz/3%20-%20Revitaliza&#231;&#227;o%20Centro%20Nova%20Tramanda&#237;/Pra&#231;a%20Curitiba/Refer&#234;ncia%2002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tico"/>
      <sheetName val="NOVO"/>
      <sheetName val="Banco"/>
      <sheetName val="Composições"/>
      <sheetName val="Cotações"/>
      <sheetName val="Relatórios"/>
      <sheetName val="Busca"/>
    </sheetNames>
    <sheetDataSet>
      <sheetData sheetId="0"/>
      <sheetData sheetId="1"/>
      <sheetData sheetId="2"/>
      <sheetData sheetId="3">
        <row r="1">
          <cell r="X1" t="str">
            <v>Composição</v>
          </cell>
        </row>
        <row r="2">
          <cell r="X2" t="str">
            <v>Cotação</v>
          </cell>
        </row>
        <row r="3">
          <cell r="X3" t="str">
            <v>SINAPI-I</v>
          </cell>
        </row>
        <row r="4">
          <cell r="X4" t="str">
            <v>SINAPI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artefatosgaribaldi.com/product-page/banco-com-encosto-natural" TargetMode="External"/><Relationship Id="rId1" Type="http://schemas.openxmlformats.org/officeDocument/2006/relationships/hyperlink" Target="https://www.mercadolivre.com.br/bicicletario-reforcado-6-vagas-com-furo-otima-sustentacao/up/MLBU765285142?matt_tool=18956390&amp;utm_source=google_shopping&amp;utm_medium=organic&amp;pdp_filters=item_id%3AMLB3467408770&amp;from=gsho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0C07-0A7F-41D4-941B-0261EC874D1C}">
  <sheetPr>
    <pageSetUpPr fitToPage="1"/>
  </sheetPr>
  <dimension ref="A1:L670"/>
  <sheetViews>
    <sheetView tabSelected="1" view="pageBreakPreview" zoomScale="90" zoomScaleNormal="90" zoomScaleSheetLayoutView="90" zoomScalePageLayoutView="5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J5" sqref="J5:J7"/>
    </sheetView>
  </sheetViews>
  <sheetFormatPr defaultColWidth="9.140625" defaultRowHeight="12.75" x14ac:dyDescent="0.25"/>
  <cols>
    <col min="1" max="1" width="6" style="34" bestFit="1" customWidth="1"/>
    <col min="2" max="2" width="9.140625" style="34" bestFit="1" customWidth="1"/>
    <col min="3" max="3" width="12.7109375" style="34" bestFit="1" customWidth="1"/>
    <col min="4" max="4" width="130.140625" style="34" bestFit="1" customWidth="1"/>
    <col min="5" max="5" width="10.42578125" style="34" customWidth="1"/>
    <col min="6" max="6" width="8.140625" style="34" customWidth="1"/>
    <col min="7" max="7" width="21.28515625" style="34" bestFit="1" customWidth="1"/>
    <col min="8" max="8" width="20.85546875" style="34" bestFit="1" customWidth="1"/>
    <col min="9" max="9" width="20.140625" style="34" bestFit="1" customWidth="1"/>
    <col min="10" max="10" width="21.42578125" style="34" bestFit="1" customWidth="1"/>
    <col min="11" max="11" width="16.28515625" style="34" bestFit="1" customWidth="1"/>
    <col min="12" max="12" width="13.42578125" style="34" bestFit="1" customWidth="1"/>
    <col min="13" max="16384" width="9.140625" style="34"/>
  </cols>
  <sheetData>
    <row r="1" spans="1:11" ht="15.75" x14ac:dyDescent="0.25">
      <c r="A1" s="180"/>
      <c r="B1" s="180"/>
      <c r="C1" s="180"/>
      <c r="D1" s="180"/>
      <c r="E1" s="180"/>
      <c r="F1" s="180"/>
      <c r="G1" s="180"/>
      <c r="H1" s="180"/>
      <c r="I1" s="180"/>
      <c r="J1" s="180"/>
    </row>
    <row r="2" spans="1:11" ht="15.75" x14ac:dyDescent="0.25">
      <c r="A2" s="180" t="s">
        <v>97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1" ht="15.75" x14ac:dyDescent="0.25">
      <c r="A3" s="178" t="s">
        <v>6</v>
      </c>
      <c r="B3" s="178"/>
      <c r="C3" s="178"/>
      <c r="D3" s="178"/>
      <c r="E3" s="178"/>
      <c r="F3" s="178"/>
      <c r="G3" s="178"/>
      <c r="H3" s="178"/>
      <c r="I3" s="178"/>
      <c r="J3" s="178"/>
    </row>
    <row r="4" spans="1:11" ht="15.75" x14ac:dyDescent="0.25">
      <c r="A4" s="178" t="s">
        <v>7</v>
      </c>
      <c r="B4" s="178"/>
      <c r="C4" s="178"/>
      <c r="D4" s="178"/>
      <c r="E4" s="178"/>
      <c r="F4" s="178"/>
      <c r="G4" s="178" t="s">
        <v>125</v>
      </c>
      <c r="H4" s="178"/>
      <c r="I4" s="154" t="s">
        <v>11</v>
      </c>
      <c r="J4" s="153" t="s">
        <v>9</v>
      </c>
    </row>
    <row r="5" spans="1:11" ht="15.75" x14ac:dyDescent="0.25">
      <c r="A5" s="176" t="s">
        <v>584</v>
      </c>
      <c r="B5" s="176"/>
      <c r="C5" s="176"/>
      <c r="D5" s="176"/>
      <c r="E5" s="176"/>
      <c r="F5" s="176"/>
      <c r="G5" s="177" t="s">
        <v>672</v>
      </c>
      <c r="H5" s="177"/>
      <c r="I5" s="16"/>
      <c r="J5" s="236">
        <f>J10+J18+J21+J29+J49+J73+J75+J79+J92+J107+J150+J170+J178+J187+J196+J199</f>
        <v>2381054.7443003068</v>
      </c>
      <c r="K5" s="237"/>
    </row>
    <row r="6" spans="1:11" ht="15.75" x14ac:dyDescent="0.25">
      <c r="A6" s="176"/>
      <c r="B6" s="176"/>
      <c r="C6" s="176"/>
      <c r="D6" s="176"/>
      <c r="E6" s="176"/>
      <c r="F6" s="176"/>
      <c r="G6" s="178" t="s">
        <v>8</v>
      </c>
      <c r="H6" s="178"/>
      <c r="I6" s="153" t="s">
        <v>5</v>
      </c>
      <c r="J6" s="236"/>
      <c r="K6" s="237"/>
    </row>
    <row r="7" spans="1:11" ht="15.75" x14ac:dyDescent="0.25">
      <c r="A7" s="176"/>
      <c r="B7" s="176"/>
      <c r="C7" s="176"/>
      <c r="D7" s="176"/>
      <c r="E7" s="176"/>
      <c r="F7" s="176"/>
      <c r="G7" s="179">
        <v>0</v>
      </c>
      <c r="H7" s="179"/>
      <c r="I7" s="38">
        <v>0.25</v>
      </c>
      <c r="J7" s="236"/>
      <c r="K7" s="238"/>
    </row>
    <row r="8" spans="1:11" ht="12.75" customHeight="1" x14ac:dyDescent="0.25">
      <c r="A8" s="178" t="s">
        <v>0</v>
      </c>
      <c r="B8" s="178" t="s">
        <v>2</v>
      </c>
      <c r="C8" s="178" t="s">
        <v>4</v>
      </c>
      <c r="D8" s="178" t="s">
        <v>1</v>
      </c>
      <c r="E8" s="181" t="s">
        <v>32</v>
      </c>
      <c r="F8" s="181" t="s">
        <v>31</v>
      </c>
      <c r="G8" s="181" t="s">
        <v>124</v>
      </c>
      <c r="H8" s="182" t="s">
        <v>116</v>
      </c>
      <c r="I8" s="182" t="s">
        <v>117</v>
      </c>
      <c r="J8" s="182" t="s">
        <v>10</v>
      </c>
    </row>
    <row r="9" spans="1:11" x14ac:dyDescent="0.25">
      <c r="A9" s="178"/>
      <c r="B9" s="178"/>
      <c r="C9" s="178"/>
      <c r="D9" s="178"/>
      <c r="E9" s="181"/>
      <c r="F9" s="181"/>
      <c r="G9" s="181"/>
      <c r="H9" s="182"/>
      <c r="I9" s="182"/>
      <c r="J9" s="182"/>
    </row>
    <row r="10" spans="1:11" ht="15" x14ac:dyDescent="0.25">
      <c r="A10" s="155" t="s">
        <v>12</v>
      </c>
      <c r="B10" s="155"/>
      <c r="C10" s="155"/>
      <c r="D10" s="156" t="s">
        <v>539</v>
      </c>
      <c r="E10" s="155"/>
      <c r="F10" s="155"/>
      <c r="G10" s="155"/>
      <c r="H10" s="157"/>
      <c r="I10" s="157"/>
      <c r="J10" s="157">
        <f>SUBTOTAL(9,J12:J17)</f>
        <v>104167.99612500001</v>
      </c>
    </row>
    <row r="11" spans="1:11" ht="15" x14ac:dyDescent="0.25">
      <c r="A11" s="155" t="s">
        <v>131</v>
      </c>
      <c r="B11" s="155"/>
      <c r="C11" s="155"/>
      <c r="D11" s="156" t="s">
        <v>129</v>
      </c>
      <c r="E11" s="155"/>
      <c r="F11" s="155"/>
      <c r="G11" s="155"/>
      <c r="H11" s="157"/>
      <c r="I11" s="157"/>
      <c r="J11" s="157"/>
    </row>
    <row r="12" spans="1:11" s="39" customFormat="1" ht="15" x14ac:dyDescent="0.25">
      <c r="A12" s="13" t="s">
        <v>127</v>
      </c>
      <c r="B12" s="13">
        <v>103689</v>
      </c>
      <c r="C12" s="13" t="s">
        <v>29</v>
      </c>
      <c r="D12" s="7" t="s">
        <v>30</v>
      </c>
      <c r="E12" s="14">
        <f>(1.5*2.5)+(3.6*1.8)</f>
        <v>10.23</v>
      </c>
      <c r="F12" s="13" t="s">
        <v>33</v>
      </c>
      <c r="G12" s="15">
        <v>493.03</v>
      </c>
      <c r="H12" s="15">
        <f>(G12*(1-$G$7))</f>
        <v>493.03</v>
      </c>
      <c r="I12" s="15">
        <f t="shared" ref="I12:I17" si="0">(H12*(1+$I$7))</f>
        <v>616.28749999999991</v>
      </c>
      <c r="J12" s="15">
        <f>I12*E12</f>
        <v>6304.6211249999997</v>
      </c>
    </row>
    <row r="13" spans="1:11" s="55" customFormat="1" ht="30" x14ac:dyDescent="0.25">
      <c r="A13" s="13" t="s">
        <v>128</v>
      </c>
      <c r="B13" s="13">
        <v>10776</v>
      </c>
      <c r="C13" s="13" t="s">
        <v>29</v>
      </c>
      <c r="D13" s="54" t="s">
        <v>562</v>
      </c>
      <c r="E13" s="14">
        <v>6</v>
      </c>
      <c r="F13" s="13" t="s">
        <v>466</v>
      </c>
      <c r="G13" s="15">
        <v>859.37</v>
      </c>
      <c r="H13" s="15">
        <f t="shared" ref="H13:H17" si="1">(G13*(1-$G$7))</f>
        <v>859.37</v>
      </c>
      <c r="I13" s="15">
        <f t="shared" si="0"/>
        <v>1074.2125000000001</v>
      </c>
      <c r="J13" s="15">
        <f t="shared" ref="J13:J14" si="2">I13*E13</f>
        <v>6445.2750000000005</v>
      </c>
    </row>
    <row r="14" spans="1:11" s="39" customFormat="1" ht="30" x14ac:dyDescent="0.25">
      <c r="A14" s="13" t="s">
        <v>132</v>
      </c>
      <c r="B14" s="13">
        <v>10775</v>
      </c>
      <c r="C14" s="13" t="s">
        <v>29</v>
      </c>
      <c r="D14" s="7" t="s">
        <v>561</v>
      </c>
      <c r="E14" s="14">
        <v>6</v>
      </c>
      <c r="F14" s="13" t="s">
        <v>466</v>
      </c>
      <c r="G14" s="15">
        <v>1100</v>
      </c>
      <c r="H14" s="15">
        <f t="shared" si="1"/>
        <v>1100</v>
      </c>
      <c r="I14" s="15">
        <f t="shared" si="0"/>
        <v>1375</v>
      </c>
      <c r="J14" s="15">
        <f t="shared" si="2"/>
        <v>8250</v>
      </c>
    </row>
    <row r="15" spans="1:11" ht="15" x14ac:dyDescent="0.25">
      <c r="A15" s="2" t="s">
        <v>133</v>
      </c>
      <c r="B15" s="2">
        <v>98458</v>
      </c>
      <c r="C15" s="2" t="s">
        <v>29</v>
      </c>
      <c r="D15" s="3" t="s">
        <v>673</v>
      </c>
      <c r="E15" s="4">
        <f>2.2*(52+70)</f>
        <v>268.40000000000003</v>
      </c>
      <c r="F15" s="2" t="s">
        <v>33</v>
      </c>
      <c r="G15" s="5">
        <v>100.5</v>
      </c>
      <c r="H15" s="5">
        <f t="shared" si="1"/>
        <v>100.5</v>
      </c>
      <c r="I15" s="5">
        <f t="shared" si="0"/>
        <v>125.625</v>
      </c>
      <c r="J15" s="5">
        <f>I15*E15</f>
        <v>33717.750000000007</v>
      </c>
    </row>
    <row r="16" spans="1:11" s="39" customFormat="1" ht="15" x14ac:dyDescent="0.25">
      <c r="A16" s="13" t="s">
        <v>134</v>
      </c>
      <c r="B16" s="13">
        <v>90781</v>
      </c>
      <c r="C16" s="13" t="s">
        <v>29</v>
      </c>
      <c r="D16" s="7" t="s">
        <v>465</v>
      </c>
      <c r="E16" s="14">
        <v>60</v>
      </c>
      <c r="F16" s="13" t="s">
        <v>38</v>
      </c>
      <c r="G16" s="15">
        <v>44.63</v>
      </c>
      <c r="H16" s="15">
        <f t="shared" si="1"/>
        <v>44.63</v>
      </c>
      <c r="I16" s="15">
        <f t="shared" si="0"/>
        <v>55.787500000000001</v>
      </c>
      <c r="J16" s="15">
        <f>I16*E16</f>
        <v>3347.25</v>
      </c>
    </row>
    <row r="17" spans="1:12" ht="15" x14ac:dyDescent="0.25">
      <c r="A17" s="2" t="s">
        <v>540</v>
      </c>
      <c r="B17" s="2">
        <v>105009</v>
      </c>
      <c r="C17" s="2" t="s">
        <v>29</v>
      </c>
      <c r="D17" s="3" t="s">
        <v>130</v>
      </c>
      <c r="E17" s="4">
        <v>478</v>
      </c>
      <c r="F17" s="2" t="s">
        <v>47</v>
      </c>
      <c r="G17" s="5">
        <v>77.16</v>
      </c>
      <c r="H17" s="5">
        <f t="shared" si="1"/>
        <v>77.16</v>
      </c>
      <c r="I17" s="5">
        <f t="shared" si="0"/>
        <v>96.449999999999989</v>
      </c>
      <c r="J17" s="5">
        <f>I17*E17</f>
        <v>46103.099999999991</v>
      </c>
    </row>
    <row r="18" spans="1:12" s="158" customFormat="1" ht="15" x14ac:dyDescent="0.25">
      <c r="A18" s="155" t="s">
        <v>13</v>
      </c>
      <c r="B18" s="155"/>
      <c r="C18" s="155"/>
      <c r="D18" s="156" t="s">
        <v>21</v>
      </c>
      <c r="E18" s="155"/>
      <c r="F18" s="155"/>
      <c r="G18" s="155"/>
      <c r="H18" s="157"/>
      <c r="I18" s="157"/>
      <c r="J18" s="157">
        <f>SUBTOTAL(9,J19:J20)</f>
        <v>57199.80000000001</v>
      </c>
    </row>
    <row r="19" spans="1:12" s="39" customFormat="1" ht="15" x14ac:dyDescent="0.25">
      <c r="A19" s="13" t="s">
        <v>28</v>
      </c>
      <c r="B19" s="13">
        <v>90778</v>
      </c>
      <c r="C19" s="13" t="s">
        <v>29</v>
      </c>
      <c r="D19" s="7" t="s">
        <v>37</v>
      </c>
      <c r="E19" s="14">
        <f>8*6</f>
        <v>48</v>
      </c>
      <c r="F19" s="13" t="s">
        <v>38</v>
      </c>
      <c r="G19" s="15">
        <v>135.68</v>
      </c>
      <c r="H19" s="15">
        <f>(G19*(1-$G$7))</f>
        <v>135.68</v>
      </c>
      <c r="I19" s="15">
        <f>(H19*(1+$I$7))</f>
        <v>169.60000000000002</v>
      </c>
      <c r="J19" s="15">
        <f>I19*E19</f>
        <v>8140.8000000000011</v>
      </c>
    </row>
    <row r="20" spans="1:12" s="39" customFormat="1" ht="15" x14ac:dyDescent="0.25">
      <c r="A20" s="13" t="s">
        <v>40</v>
      </c>
      <c r="B20" s="13">
        <v>90776</v>
      </c>
      <c r="C20" s="13" t="s">
        <v>29</v>
      </c>
      <c r="D20" s="7" t="s">
        <v>721</v>
      </c>
      <c r="E20" s="14">
        <f>4*5*4.5*6</f>
        <v>540</v>
      </c>
      <c r="F20" s="13" t="s">
        <v>38</v>
      </c>
      <c r="G20" s="15">
        <v>72.680000000000007</v>
      </c>
      <c r="H20" s="15">
        <f>(G20*(1-$G$7))</f>
        <v>72.680000000000007</v>
      </c>
      <c r="I20" s="15">
        <f>(H20*(1+$I$7))</f>
        <v>90.850000000000009</v>
      </c>
      <c r="J20" s="15">
        <f>I20*E20</f>
        <v>49059.000000000007</v>
      </c>
      <c r="L20" s="40"/>
    </row>
    <row r="21" spans="1:12" s="158" customFormat="1" ht="15" x14ac:dyDescent="0.25">
      <c r="A21" s="155" t="s">
        <v>14</v>
      </c>
      <c r="B21" s="155"/>
      <c r="C21" s="155"/>
      <c r="D21" s="156" t="s">
        <v>22</v>
      </c>
      <c r="E21" s="155"/>
      <c r="F21" s="155"/>
      <c r="G21" s="155"/>
      <c r="H21" s="157"/>
      <c r="I21" s="157"/>
      <c r="J21" s="157">
        <f>SUBTOTAL(9,J22:J28)</f>
        <v>135281.6033125</v>
      </c>
    </row>
    <row r="22" spans="1:12" ht="15" x14ac:dyDescent="0.25">
      <c r="A22" s="2" t="s">
        <v>41</v>
      </c>
      <c r="B22" s="2" t="str">
        <f>COTAÇÃO!C52</f>
        <v>CT6</v>
      </c>
      <c r="C22" s="2" t="s">
        <v>571</v>
      </c>
      <c r="D22" s="3" t="str">
        <f>COTAÇÃO!D52</f>
        <v>SUPRESSÃO, CORTE E RETIRADA DE ÁRVORES</v>
      </c>
      <c r="E22" s="4">
        <v>69</v>
      </c>
      <c r="F22" s="4" t="s">
        <v>126</v>
      </c>
      <c r="G22" s="5">
        <f>COTAÇÃO!E58</f>
        <v>481.12</v>
      </c>
      <c r="H22" s="5">
        <f t="shared" ref="H22:H28" si="3">(G22*(1-$G$7))</f>
        <v>481.12</v>
      </c>
      <c r="I22" s="5">
        <f t="shared" ref="I22:I28" si="4">(H22*(1+$I$7))</f>
        <v>601.4</v>
      </c>
      <c r="J22" s="5">
        <f t="shared" ref="J22:J28" si="5">I22*E22</f>
        <v>41496.6</v>
      </c>
    </row>
    <row r="23" spans="1:12" ht="15" x14ac:dyDescent="0.25">
      <c r="A23" s="2" t="s">
        <v>42</v>
      </c>
      <c r="B23" s="2">
        <v>104790</v>
      </c>
      <c r="C23" s="2" t="s">
        <v>29</v>
      </c>
      <c r="D23" s="3" t="s">
        <v>135</v>
      </c>
      <c r="E23" s="4">
        <f>174.26+42</f>
        <v>216.26</v>
      </c>
      <c r="F23" s="2" t="s">
        <v>36</v>
      </c>
      <c r="G23" s="5">
        <v>123.91</v>
      </c>
      <c r="H23" s="5">
        <f t="shared" si="3"/>
        <v>123.91</v>
      </c>
      <c r="I23" s="5">
        <f t="shared" si="4"/>
        <v>154.88749999999999</v>
      </c>
      <c r="J23" s="5">
        <f t="shared" si="5"/>
        <v>33495.970749999993</v>
      </c>
    </row>
    <row r="24" spans="1:12" ht="15" x14ac:dyDescent="0.25">
      <c r="A24" s="2" t="s">
        <v>43</v>
      </c>
      <c r="B24" s="2">
        <v>104797</v>
      </c>
      <c r="C24" s="2" t="s">
        <v>29</v>
      </c>
      <c r="D24" s="3" t="s">
        <v>137</v>
      </c>
      <c r="E24" s="4">
        <f>'MEMÓRIA DE CÁLCULO'!AC48</f>
        <v>705</v>
      </c>
      <c r="F24" s="2" t="s">
        <v>47</v>
      </c>
      <c r="G24" s="5">
        <v>19.18</v>
      </c>
      <c r="H24" s="5">
        <f t="shared" si="3"/>
        <v>19.18</v>
      </c>
      <c r="I24" s="5">
        <f t="shared" si="4"/>
        <v>23.975000000000001</v>
      </c>
      <c r="J24" s="5">
        <f t="shared" si="5"/>
        <v>16902.375</v>
      </c>
    </row>
    <row r="25" spans="1:12" ht="15" x14ac:dyDescent="0.25">
      <c r="A25" s="2" t="s">
        <v>44</v>
      </c>
      <c r="B25" s="2">
        <v>97636</v>
      </c>
      <c r="C25" s="2" t="s">
        <v>29</v>
      </c>
      <c r="D25" s="3" t="s">
        <v>136</v>
      </c>
      <c r="E25" s="4">
        <v>131</v>
      </c>
      <c r="F25" s="2" t="s">
        <v>33</v>
      </c>
      <c r="G25" s="5">
        <v>23.38</v>
      </c>
      <c r="H25" s="5">
        <f t="shared" si="3"/>
        <v>23.38</v>
      </c>
      <c r="I25" s="5">
        <f t="shared" si="4"/>
        <v>29.224999999999998</v>
      </c>
      <c r="J25" s="5">
        <f>I25*E25</f>
        <v>3828.4749999999999</v>
      </c>
    </row>
    <row r="26" spans="1:12" ht="15" x14ac:dyDescent="0.25">
      <c r="A26" s="2" t="s">
        <v>45</v>
      </c>
      <c r="B26" s="2">
        <v>98519</v>
      </c>
      <c r="C26" s="2" t="s">
        <v>29</v>
      </c>
      <c r="D26" s="3" t="s">
        <v>138</v>
      </c>
      <c r="E26" s="4">
        <v>4688.5</v>
      </c>
      <c r="F26" s="2" t="s">
        <v>33</v>
      </c>
      <c r="G26" s="5">
        <v>3.96</v>
      </c>
      <c r="H26" s="5">
        <f t="shared" si="3"/>
        <v>3.96</v>
      </c>
      <c r="I26" s="5">
        <f t="shared" si="4"/>
        <v>4.95</v>
      </c>
      <c r="J26" s="5">
        <f t="shared" ref="J26" si="6">I26*E26</f>
        <v>23208.075000000001</v>
      </c>
    </row>
    <row r="27" spans="1:12" ht="30" x14ac:dyDescent="0.25">
      <c r="A27" s="2" t="s">
        <v>46</v>
      </c>
      <c r="B27" s="2">
        <v>100981</v>
      </c>
      <c r="C27" s="2" t="s">
        <v>29</v>
      </c>
      <c r="D27" s="3" t="s">
        <v>69</v>
      </c>
      <c r="E27" s="4">
        <f>E23+(E24*0.15*0.3)+(E25*0.3)</f>
        <v>287.28499999999997</v>
      </c>
      <c r="F27" s="2" t="s">
        <v>36</v>
      </c>
      <c r="G27" s="5">
        <v>10.43</v>
      </c>
      <c r="H27" s="5">
        <f t="shared" si="3"/>
        <v>10.43</v>
      </c>
      <c r="I27" s="5">
        <f t="shared" si="4"/>
        <v>13.0375</v>
      </c>
      <c r="J27" s="5">
        <f t="shared" si="5"/>
        <v>3745.4781874999994</v>
      </c>
    </row>
    <row r="28" spans="1:12" ht="15" x14ac:dyDescent="0.25">
      <c r="A28" s="2" t="s">
        <v>559</v>
      </c>
      <c r="B28" s="2">
        <v>97914</v>
      </c>
      <c r="C28" s="2" t="s">
        <v>29</v>
      </c>
      <c r="D28" s="3" t="s">
        <v>70</v>
      </c>
      <c r="E28" s="4">
        <f>E27*10</f>
        <v>2872.8499999999995</v>
      </c>
      <c r="F28" s="2" t="s">
        <v>91</v>
      </c>
      <c r="G28" s="5">
        <v>3.51</v>
      </c>
      <c r="H28" s="5">
        <f t="shared" si="3"/>
        <v>3.51</v>
      </c>
      <c r="I28" s="5">
        <f t="shared" si="4"/>
        <v>4.3874999999999993</v>
      </c>
      <c r="J28" s="5">
        <f t="shared" si="5"/>
        <v>12604.629374999995</v>
      </c>
    </row>
    <row r="29" spans="1:12" s="158" customFormat="1" ht="15" x14ac:dyDescent="0.25">
      <c r="A29" s="155" t="s">
        <v>15</v>
      </c>
      <c r="B29" s="155"/>
      <c r="C29" s="155"/>
      <c r="D29" s="156" t="s">
        <v>139</v>
      </c>
      <c r="E29" s="155"/>
      <c r="F29" s="155"/>
      <c r="G29" s="155"/>
      <c r="H29" s="157"/>
      <c r="I29" s="157"/>
      <c r="J29" s="157">
        <f>SUBTOTAL(9,J30:J48)</f>
        <v>100284.73334833335</v>
      </c>
    </row>
    <row r="30" spans="1:12" ht="15" x14ac:dyDescent="0.25">
      <c r="A30" s="2" t="s">
        <v>54</v>
      </c>
      <c r="B30" s="2">
        <v>93358</v>
      </c>
      <c r="C30" s="2" t="s">
        <v>29</v>
      </c>
      <c r="D30" s="7" t="s">
        <v>141</v>
      </c>
      <c r="E30" s="4">
        <f>3.46+2.16+3.17+3.05</f>
        <v>11.84</v>
      </c>
      <c r="F30" s="2" t="s">
        <v>36</v>
      </c>
      <c r="G30" s="5">
        <v>92.88</v>
      </c>
      <c r="H30" s="5">
        <f t="shared" ref="H30:H48" si="7">(G30*(1-$G$7))</f>
        <v>92.88</v>
      </c>
      <c r="I30" s="5">
        <f t="shared" ref="I30:I48" si="8">(H30*(1+$I$7))</f>
        <v>116.1</v>
      </c>
      <c r="J30" s="5">
        <f t="shared" ref="J30:J48" si="9">I30*E30</f>
        <v>1374.624</v>
      </c>
    </row>
    <row r="31" spans="1:12" ht="15" x14ac:dyDescent="0.25">
      <c r="A31" s="2" t="s">
        <v>55</v>
      </c>
      <c r="B31" s="2">
        <v>101176</v>
      </c>
      <c r="C31" s="2" t="s">
        <v>29</v>
      </c>
      <c r="D31" s="3" t="s">
        <v>158</v>
      </c>
      <c r="E31" s="4">
        <v>26</v>
      </c>
      <c r="F31" s="2" t="s">
        <v>47</v>
      </c>
      <c r="G31" s="5">
        <v>150.57</v>
      </c>
      <c r="H31" s="5">
        <f t="shared" si="7"/>
        <v>150.57</v>
      </c>
      <c r="I31" s="5">
        <f t="shared" si="8"/>
        <v>188.21249999999998</v>
      </c>
      <c r="J31" s="5">
        <f t="shared" si="9"/>
        <v>4893.5249999999996</v>
      </c>
    </row>
    <row r="32" spans="1:12" ht="15" x14ac:dyDescent="0.25">
      <c r="A32" s="2" t="s">
        <v>71</v>
      </c>
      <c r="B32" s="2">
        <v>96619</v>
      </c>
      <c r="C32" s="2" t="s">
        <v>29</v>
      </c>
      <c r="D32" s="3" t="s">
        <v>159</v>
      </c>
      <c r="E32" s="4">
        <f>5.76+3.6+10.56+10.15</f>
        <v>30.07</v>
      </c>
      <c r="F32" s="2" t="s">
        <v>33</v>
      </c>
      <c r="G32" s="5">
        <v>41.24</v>
      </c>
      <c r="H32" s="5">
        <f t="shared" si="7"/>
        <v>41.24</v>
      </c>
      <c r="I32" s="5">
        <f t="shared" si="8"/>
        <v>51.550000000000004</v>
      </c>
      <c r="J32" s="5">
        <f t="shared" si="9"/>
        <v>1550.1085</v>
      </c>
    </row>
    <row r="33" spans="1:10" ht="15" x14ac:dyDescent="0.25">
      <c r="A33" s="2" t="s">
        <v>92</v>
      </c>
      <c r="B33" s="2">
        <v>104916</v>
      </c>
      <c r="C33" s="2" t="s">
        <v>29</v>
      </c>
      <c r="D33" s="3" t="s">
        <v>162</v>
      </c>
      <c r="E33" s="4">
        <f>'MEMÓRIA DE CÁLCULO'!AC92</f>
        <v>117.08106666666669</v>
      </c>
      <c r="F33" s="2" t="s">
        <v>161</v>
      </c>
      <c r="G33" s="5">
        <v>16.96</v>
      </c>
      <c r="H33" s="5">
        <f t="shared" si="7"/>
        <v>16.96</v>
      </c>
      <c r="I33" s="5">
        <f t="shared" si="8"/>
        <v>21.200000000000003</v>
      </c>
      <c r="J33" s="5">
        <f t="shared" si="9"/>
        <v>2482.118613333334</v>
      </c>
    </row>
    <row r="34" spans="1:10" ht="15" x14ac:dyDescent="0.25">
      <c r="A34" s="2" t="s">
        <v>93</v>
      </c>
      <c r="B34" s="2">
        <v>104920</v>
      </c>
      <c r="C34" s="2" t="s">
        <v>29</v>
      </c>
      <c r="D34" s="17" t="s">
        <v>160</v>
      </c>
      <c r="E34" s="4">
        <f>'MEMÓRIA DE CÁLCULO'!AC99</f>
        <v>1089.9233999999999</v>
      </c>
      <c r="F34" s="2" t="s">
        <v>161</v>
      </c>
      <c r="G34" s="5">
        <v>10.95</v>
      </c>
      <c r="H34" s="5">
        <f t="shared" si="7"/>
        <v>10.95</v>
      </c>
      <c r="I34" s="5">
        <f t="shared" si="8"/>
        <v>13.6875</v>
      </c>
      <c r="J34" s="5">
        <f t="shared" si="9"/>
        <v>14918.326537499999</v>
      </c>
    </row>
    <row r="35" spans="1:10" ht="15" x14ac:dyDescent="0.25">
      <c r="A35" s="2" t="s">
        <v>94</v>
      </c>
      <c r="B35" s="2">
        <v>96529</v>
      </c>
      <c r="C35" s="2" t="s">
        <v>29</v>
      </c>
      <c r="D35" s="3" t="s">
        <v>163</v>
      </c>
      <c r="E35" s="4">
        <f>'MEMÓRIA DE CÁLCULO'!AC117</f>
        <v>63.44</v>
      </c>
      <c r="F35" s="2" t="s">
        <v>33</v>
      </c>
      <c r="G35" s="5">
        <v>254.37</v>
      </c>
      <c r="H35" s="5">
        <f t="shared" si="7"/>
        <v>254.37</v>
      </c>
      <c r="I35" s="5">
        <f t="shared" si="8"/>
        <v>317.96249999999998</v>
      </c>
      <c r="J35" s="5">
        <f t="shared" si="9"/>
        <v>20171.540999999997</v>
      </c>
    </row>
    <row r="36" spans="1:10" ht="15" x14ac:dyDescent="0.25">
      <c r="A36" s="2" t="s">
        <v>95</v>
      </c>
      <c r="B36" s="2">
        <v>96530</v>
      </c>
      <c r="C36" s="2" t="s">
        <v>29</v>
      </c>
      <c r="D36" s="17" t="s">
        <v>164</v>
      </c>
      <c r="E36" s="4">
        <f>'MEMÓRIA DE CÁLCULO'!AC124</f>
        <v>31.064999999999998</v>
      </c>
      <c r="F36" s="2" t="s">
        <v>33</v>
      </c>
      <c r="G36" s="5">
        <v>134.1</v>
      </c>
      <c r="H36" s="5">
        <f t="shared" si="7"/>
        <v>134.1</v>
      </c>
      <c r="I36" s="5">
        <f t="shared" si="8"/>
        <v>167.625</v>
      </c>
      <c r="J36" s="5">
        <f t="shared" si="9"/>
        <v>5207.2706249999992</v>
      </c>
    </row>
    <row r="37" spans="1:10" ht="30" x14ac:dyDescent="0.25">
      <c r="A37" s="2" t="s">
        <v>96</v>
      </c>
      <c r="B37" s="2">
        <v>102477</v>
      </c>
      <c r="C37" s="2" t="s">
        <v>29</v>
      </c>
      <c r="D37" s="3" t="s">
        <v>165</v>
      </c>
      <c r="E37" s="4">
        <f>'MEMÓRIA DE CÁLCULO'!AC129</f>
        <v>12</v>
      </c>
      <c r="F37" s="2" t="s">
        <v>36</v>
      </c>
      <c r="G37" s="5">
        <v>733.86</v>
      </c>
      <c r="H37" s="5">
        <f t="shared" si="7"/>
        <v>733.86</v>
      </c>
      <c r="I37" s="5">
        <f t="shared" si="8"/>
        <v>917.32500000000005</v>
      </c>
      <c r="J37" s="5">
        <f t="shared" si="9"/>
        <v>11007.900000000001</v>
      </c>
    </row>
    <row r="38" spans="1:10" ht="15" x14ac:dyDescent="0.25">
      <c r="A38" s="2" t="s">
        <v>119</v>
      </c>
      <c r="B38" s="2">
        <v>103670</v>
      </c>
      <c r="C38" s="2" t="s">
        <v>29</v>
      </c>
      <c r="D38" s="3" t="s">
        <v>166</v>
      </c>
      <c r="E38" s="4">
        <f>'MEMÓRIA DE CÁLCULO'!AC138</f>
        <v>12</v>
      </c>
      <c r="F38" s="2" t="s">
        <v>36</v>
      </c>
      <c r="G38" s="5">
        <v>312.47000000000003</v>
      </c>
      <c r="H38" s="5">
        <f t="shared" si="7"/>
        <v>312.47000000000003</v>
      </c>
      <c r="I38" s="5">
        <f t="shared" si="8"/>
        <v>390.58750000000003</v>
      </c>
      <c r="J38" s="5">
        <f t="shared" si="9"/>
        <v>4687.05</v>
      </c>
    </row>
    <row r="39" spans="1:10" ht="30" x14ac:dyDescent="0.25">
      <c r="A39" s="2" t="s">
        <v>121</v>
      </c>
      <c r="B39" s="2">
        <v>104111</v>
      </c>
      <c r="C39" s="2" t="s">
        <v>29</v>
      </c>
      <c r="D39" s="3" t="s">
        <v>167</v>
      </c>
      <c r="E39" s="4">
        <f>'MEMÓRIA DE CÁLCULO'!AC147</f>
        <v>132.56320000000002</v>
      </c>
      <c r="F39" s="2" t="s">
        <v>161</v>
      </c>
      <c r="G39" s="5">
        <v>20.69</v>
      </c>
      <c r="H39" s="5">
        <f t="shared" si="7"/>
        <v>20.69</v>
      </c>
      <c r="I39" s="5">
        <f t="shared" si="8"/>
        <v>25.862500000000001</v>
      </c>
      <c r="J39" s="5">
        <f t="shared" si="9"/>
        <v>3428.4157600000008</v>
      </c>
    </row>
    <row r="40" spans="1:10" ht="30" x14ac:dyDescent="0.25">
      <c r="A40" s="2" t="s">
        <v>123</v>
      </c>
      <c r="B40" s="2">
        <v>104107</v>
      </c>
      <c r="C40" s="2" t="s">
        <v>29</v>
      </c>
      <c r="D40" s="3" t="s">
        <v>168</v>
      </c>
      <c r="E40" s="4">
        <v>522.95000000000005</v>
      </c>
      <c r="F40" s="2" t="s">
        <v>161</v>
      </c>
      <c r="G40" s="5">
        <v>10.93</v>
      </c>
      <c r="H40" s="5">
        <f t="shared" si="7"/>
        <v>10.93</v>
      </c>
      <c r="I40" s="5">
        <f t="shared" si="8"/>
        <v>13.6625</v>
      </c>
      <c r="J40" s="5">
        <f t="shared" si="9"/>
        <v>7144.8043750000006</v>
      </c>
    </row>
    <row r="41" spans="1:10" ht="15" x14ac:dyDescent="0.25">
      <c r="A41" s="2" t="s">
        <v>173</v>
      </c>
      <c r="B41" s="2">
        <v>92264</v>
      </c>
      <c r="C41" s="2" t="s">
        <v>29</v>
      </c>
      <c r="D41" s="17" t="s">
        <v>169</v>
      </c>
      <c r="E41" s="4">
        <v>12</v>
      </c>
      <c r="F41" s="2" t="s">
        <v>33</v>
      </c>
      <c r="G41" s="5">
        <v>235.59</v>
      </c>
      <c r="H41" s="5">
        <f t="shared" si="7"/>
        <v>235.59</v>
      </c>
      <c r="I41" s="5">
        <f t="shared" si="8"/>
        <v>294.48750000000001</v>
      </c>
      <c r="J41" s="5">
        <f t="shared" si="9"/>
        <v>3533.8500000000004</v>
      </c>
    </row>
    <row r="42" spans="1:10" ht="30" x14ac:dyDescent="0.25">
      <c r="A42" s="2" t="s">
        <v>174</v>
      </c>
      <c r="B42" s="2">
        <v>92439</v>
      </c>
      <c r="C42" s="2" t="s">
        <v>29</v>
      </c>
      <c r="D42" s="3" t="s">
        <v>170</v>
      </c>
      <c r="E42" s="4">
        <v>12</v>
      </c>
      <c r="F42" s="2" t="s">
        <v>33</v>
      </c>
      <c r="G42" s="5">
        <v>61.34</v>
      </c>
      <c r="H42" s="5">
        <f t="shared" si="7"/>
        <v>61.34</v>
      </c>
      <c r="I42" s="5">
        <f t="shared" si="8"/>
        <v>76.675000000000011</v>
      </c>
      <c r="J42" s="5">
        <f t="shared" si="9"/>
        <v>920.10000000000014</v>
      </c>
    </row>
    <row r="43" spans="1:10" ht="15" x14ac:dyDescent="0.25">
      <c r="A43" s="2" t="s">
        <v>175</v>
      </c>
      <c r="B43" s="2">
        <v>92266</v>
      </c>
      <c r="C43" s="2" t="s">
        <v>29</v>
      </c>
      <c r="D43" s="3" t="s">
        <v>171</v>
      </c>
      <c r="E43" s="4">
        <f>'MEMÓRIA DE CÁLCULO'!AC178</f>
        <v>31.064999999999998</v>
      </c>
      <c r="F43" s="2" t="s">
        <v>33</v>
      </c>
      <c r="G43" s="5">
        <v>183.59</v>
      </c>
      <c r="H43" s="5">
        <f t="shared" si="7"/>
        <v>183.59</v>
      </c>
      <c r="I43" s="5">
        <f t="shared" si="8"/>
        <v>229.48750000000001</v>
      </c>
      <c r="J43" s="5">
        <f t="shared" si="9"/>
        <v>7129.0291875000003</v>
      </c>
    </row>
    <row r="44" spans="1:10" ht="30" x14ac:dyDescent="0.25">
      <c r="A44" s="2" t="s">
        <v>176</v>
      </c>
      <c r="B44" s="2">
        <v>92479</v>
      </c>
      <c r="C44" s="2" t="s">
        <v>29</v>
      </c>
      <c r="D44" s="3" t="s">
        <v>172</v>
      </c>
      <c r="E44" s="4">
        <f>'MEMÓRIA DE CÁLCULO'!AC183</f>
        <v>31.064999999999998</v>
      </c>
      <c r="F44" s="2" t="s">
        <v>33</v>
      </c>
      <c r="G44" s="5">
        <v>70.459999999999994</v>
      </c>
      <c r="H44" s="5">
        <f t="shared" si="7"/>
        <v>70.459999999999994</v>
      </c>
      <c r="I44" s="5">
        <f t="shared" si="8"/>
        <v>88.074999999999989</v>
      </c>
      <c r="J44" s="5">
        <f t="shared" si="9"/>
        <v>2736.0498749999992</v>
      </c>
    </row>
    <row r="45" spans="1:10" ht="30" x14ac:dyDescent="0.25">
      <c r="A45" s="2" t="s">
        <v>177</v>
      </c>
      <c r="B45" s="2">
        <v>102477</v>
      </c>
      <c r="C45" s="2" t="s">
        <v>29</v>
      </c>
      <c r="D45" s="3" t="s">
        <v>165</v>
      </c>
      <c r="E45" s="4">
        <v>6.03</v>
      </c>
      <c r="F45" s="2" t="s">
        <v>36</v>
      </c>
      <c r="G45" s="5">
        <v>733.86</v>
      </c>
      <c r="H45" s="5">
        <f t="shared" si="7"/>
        <v>733.86</v>
      </c>
      <c r="I45" s="5">
        <f t="shared" si="8"/>
        <v>917.32500000000005</v>
      </c>
      <c r="J45" s="5">
        <f t="shared" si="9"/>
        <v>5531.4697500000002</v>
      </c>
    </row>
    <row r="46" spans="1:10" ht="15" x14ac:dyDescent="0.25">
      <c r="A46" s="2" t="s">
        <v>178</v>
      </c>
      <c r="B46" s="2">
        <v>103670</v>
      </c>
      <c r="C46" s="2" t="s">
        <v>29</v>
      </c>
      <c r="D46" s="3" t="s">
        <v>166</v>
      </c>
      <c r="E46" s="4">
        <v>6.03</v>
      </c>
      <c r="F46" s="2" t="s">
        <v>36</v>
      </c>
      <c r="G46" s="5">
        <v>312.47000000000003</v>
      </c>
      <c r="H46" s="5">
        <f t="shared" si="7"/>
        <v>312.47000000000003</v>
      </c>
      <c r="I46" s="5">
        <f t="shared" si="8"/>
        <v>390.58750000000003</v>
      </c>
      <c r="J46" s="5">
        <f t="shared" si="9"/>
        <v>2355.2426250000003</v>
      </c>
    </row>
    <row r="47" spans="1:10" ht="15" x14ac:dyDescent="0.25">
      <c r="A47" s="2" t="s">
        <v>179</v>
      </c>
      <c r="B47" s="2">
        <v>105023</v>
      </c>
      <c r="C47" s="2" t="s">
        <v>29</v>
      </c>
      <c r="D47" s="3" t="s">
        <v>183</v>
      </c>
      <c r="E47" s="4">
        <v>9.4</v>
      </c>
      <c r="F47" s="2" t="s">
        <v>47</v>
      </c>
      <c r="G47" s="5">
        <v>64.09</v>
      </c>
      <c r="H47" s="5">
        <f t="shared" si="7"/>
        <v>64.09</v>
      </c>
      <c r="I47" s="5">
        <f t="shared" si="8"/>
        <v>80.112500000000011</v>
      </c>
      <c r="J47" s="5">
        <f t="shared" si="9"/>
        <v>753.05750000000012</v>
      </c>
    </row>
    <row r="48" spans="1:10" ht="15" x14ac:dyDescent="0.25">
      <c r="A48" s="2" t="s">
        <v>182</v>
      </c>
      <c r="B48" s="2">
        <v>105031</v>
      </c>
      <c r="C48" s="2" t="s">
        <v>29</v>
      </c>
      <c r="D48" s="3" t="s">
        <v>184</v>
      </c>
      <c r="E48" s="4">
        <f>'MEMÓRIA DE CÁLCULO'!AC211</f>
        <v>7</v>
      </c>
      <c r="F48" s="2" t="s">
        <v>47</v>
      </c>
      <c r="G48" s="5">
        <v>52.6</v>
      </c>
      <c r="H48" s="5">
        <f t="shared" si="7"/>
        <v>52.6</v>
      </c>
      <c r="I48" s="5">
        <f t="shared" si="8"/>
        <v>65.75</v>
      </c>
      <c r="J48" s="5">
        <f t="shared" si="9"/>
        <v>460.25</v>
      </c>
    </row>
    <row r="49" spans="1:10" s="158" customFormat="1" ht="15" x14ac:dyDescent="0.25">
      <c r="A49" s="155" t="s">
        <v>16</v>
      </c>
      <c r="B49" s="155"/>
      <c r="C49" s="155"/>
      <c r="D49" s="156" t="s">
        <v>485</v>
      </c>
      <c r="E49" s="155"/>
      <c r="F49" s="155"/>
      <c r="G49" s="155"/>
      <c r="H49" s="157"/>
      <c r="I49" s="157"/>
      <c r="J49" s="157">
        <f>SUBTOTAL(9,J50:J72)</f>
        <v>261477.54285083327</v>
      </c>
    </row>
    <row r="50" spans="1:10" ht="15" x14ac:dyDescent="0.25">
      <c r="A50" s="2" t="s">
        <v>63</v>
      </c>
      <c r="B50" s="2">
        <v>93358</v>
      </c>
      <c r="C50" s="2" t="s">
        <v>29</v>
      </c>
      <c r="D50" s="7" t="s">
        <v>141</v>
      </c>
      <c r="E50" s="4">
        <f>'MEMÓRIA DE CÁLCULO'!AC216</f>
        <v>7.008</v>
      </c>
      <c r="F50" s="2" t="s">
        <v>36</v>
      </c>
      <c r="G50" s="5">
        <v>92.88</v>
      </c>
      <c r="H50" s="5">
        <f t="shared" ref="H50:H72" si="10">(G50*(1-$G$7))</f>
        <v>92.88</v>
      </c>
      <c r="I50" s="5">
        <f t="shared" ref="I50:I72" si="11">(H50*(1+$I$7))</f>
        <v>116.1</v>
      </c>
      <c r="J50" s="5">
        <f t="shared" ref="J50:J72" si="12">I50*E50</f>
        <v>813.62879999999996</v>
      </c>
    </row>
    <row r="51" spans="1:10" ht="15" x14ac:dyDescent="0.25">
      <c r="A51" s="2" t="s">
        <v>467</v>
      </c>
      <c r="B51" s="2">
        <v>101176</v>
      </c>
      <c r="C51" s="2" t="s">
        <v>29</v>
      </c>
      <c r="D51" s="3" t="s">
        <v>158</v>
      </c>
      <c r="E51" s="4">
        <f>'MEMÓRIA DE CÁLCULO'!AC222</f>
        <v>180</v>
      </c>
      <c r="F51" s="2" t="s">
        <v>47</v>
      </c>
      <c r="G51" s="5">
        <v>150.57</v>
      </c>
      <c r="H51" s="5">
        <f t="shared" si="10"/>
        <v>150.57</v>
      </c>
      <c r="I51" s="5">
        <f t="shared" si="11"/>
        <v>188.21249999999998</v>
      </c>
      <c r="J51" s="5">
        <f t="shared" si="12"/>
        <v>33878.249999999993</v>
      </c>
    </row>
    <row r="52" spans="1:10" ht="15" x14ac:dyDescent="0.25">
      <c r="A52" s="2" t="s">
        <v>468</v>
      </c>
      <c r="B52" s="2">
        <v>96619</v>
      </c>
      <c r="C52" s="2" t="s">
        <v>29</v>
      </c>
      <c r="D52" s="3" t="s">
        <v>159</v>
      </c>
      <c r="E52" s="4">
        <f>'MEMÓRIA DE CÁLCULO'!AC228</f>
        <v>39.56</v>
      </c>
      <c r="F52" s="2" t="s">
        <v>33</v>
      </c>
      <c r="G52" s="5">
        <v>41.24</v>
      </c>
      <c r="H52" s="5">
        <f t="shared" si="10"/>
        <v>41.24</v>
      </c>
      <c r="I52" s="5">
        <f t="shared" si="11"/>
        <v>51.550000000000004</v>
      </c>
      <c r="J52" s="5">
        <f t="shared" si="12"/>
        <v>2039.3180000000002</v>
      </c>
    </row>
    <row r="53" spans="1:10" ht="30" x14ac:dyDescent="0.25">
      <c r="A53" s="2" t="s">
        <v>469</v>
      </c>
      <c r="B53" s="2">
        <v>103357</v>
      </c>
      <c r="C53" s="2" t="s">
        <v>29</v>
      </c>
      <c r="D53" s="7" t="s">
        <v>452</v>
      </c>
      <c r="E53" s="4">
        <f>'MEMÓRIA DE CÁLCULO'!AC237</f>
        <v>90.360000000000014</v>
      </c>
      <c r="F53" s="2" t="s">
        <v>33</v>
      </c>
      <c r="G53" s="5">
        <v>62.31</v>
      </c>
      <c r="H53" s="5">
        <f>(G53*(1-$G$7))</f>
        <v>62.31</v>
      </c>
      <c r="I53" s="5">
        <f>(H53*(1+$I$7))</f>
        <v>77.887500000000003</v>
      </c>
      <c r="J53" s="5">
        <f>I53*E53</f>
        <v>7037.9145000000017</v>
      </c>
    </row>
    <row r="54" spans="1:10" ht="15" x14ac:dyDescent="0.25">
      <c r="A54" s="2" t="s">
        <v>470</v>
      </c>
      <c r="B54" s="2">
        <v>104916</v>
      </c>
      <c r="C54" s="2" t="s">
        <v>29</v>
      </c>
      <c r="D54" s="3" t="s">
        <v>162</v>
      </c>
      <c r="E54" s="4">
        <f>'MEMÓRIA DE CÁLCULO'!AC243</f>
        <v>137.90186666666668</v>
      </c>
      <c r="F54" s="2" t="s">
        <v>161</v>
      </c>
      <c r="G54" s="5">
        <v>16.96</v>
      </c>
      <c r="H54" s="5">
        <f t="shared" si="10"/>
        <v>16.96</v>
      </c>
      <c r="I54" s="5">
        <f t="shared" si="11"/>
        <v>21.200000000000003</v>
      </c>
      <c r="J54" s="5">
        <f t="shared" si="12"/>
        <v>2923.5195733333339</v>
      </c>
    </row>
    <row r="55" spans="1:10" ht="15" x14ac:dyDescent="0.25">
      <c r="A55" s="2" t="s">
        <v>471</v>
      </c>
      <c r="B55" s="2">
        <v>104920</v>
      </c>
      <c r="C55" s="2" t="s">
        <v>29</v>
      </c>
      <c r="D55" s="17" t="s">
        <v>160</v>
      </c>
      <c r="E55" s="4">
        <f>'MEMÓRIA DE CÁLCULO'!AC252</f>
        <v>3151.5137999999997</v>
      </c>
      <c r="F55" s="2" t="s">
        <v>161</v>
      </c>
      <c r="G55" s="5">
        <v>10.95</v>
      </c>
      <c r="H55" s="5">
        <f t="shared" si="10"/>
        <v>10.95</v>
      </c>
      <c r="I55" s="5">
        <f t="shared" si="11"/>
        <v>13.6875</v>
      </c>
      <c r="J55" s="5">
        <f t="shared" si="12"/>
        <v>43136.345137499993</v>
      </c>
    </row>
    <row r="56" spans="1:10" ht="15" x14ac:dyDescent="0.25">
      <c r="A56" s="2" t="s">
        <v>472</v>
      </c>
      <c r="B56" s="2">
        <v>96529</v>
      </c>
      <c r="C56" s="2" t="s">
        <v>29</v>
      </c>
      <c r="D56" s="3" t="s">
        <v>163</v>
      </c>
      <c r="E56" s="4">
        <f>'MEMÓRIA DE CÁLCULO'!AC276</f>
        <v>106.19999999999999</v>
      </c>
      <c r="F56" s="2" t="s">
        <v>33</v>
      </c>
      <c r="G56" s="5">
        <v>254.37</v>
      </c>
      <c r="H56" s="5">
        <f t="shared" si="10"/>
        <v>254.37</v>
      </c>
      <c r="I56" s="5">
        <f t="shared" si="11"/>
        <v>317.96249999999998</v>
      </c>
      <c r="J56" s="5">
        <f t="shared" si="12"/>
        <v>33767.617499999993</v>
      </c>
    </row>
    <row r="57" spans="1:10" ht="15" x14ac:dyDescent="0.25">
      <c r="A57" s="2" t="s">
        <v>473</v>
      </c>
      <c r="B57" s="2">
        <v>96530</v>
      </c>
      <c r="C57" s="2" t="s">
        <v>29</v>
      </c>
      <c r="D57" s="17" t="s">
        <v>164</v>
      </c>
      <c r="E57" s="4">
        <f>'MEMÓRIA DE CÁLCULO'!AC285</f>
        <v>30.119999999999994</v>
      </c>
      <c r="F57" s="2" t="s">
        <v>33</v>
      </c>
      <c r="G57" s="5">
        <v>134.1</v>
      </c>
      <c r="H57" s="5">
        <f t="shared" si="10"/>
        <v>134.1</v>
      </c>
      <c r="I57" s="5">
        <f t="shared" si="11"/>
        <v>167.625</v>
      </c>
      <c r="J57" s="5">
        <f t="shared" si="12"/>
        <v>5048.8649999999989</v>
      </c>
    </row>
    <row r="58" spans="1:10" ht="30" x14ac:dyDescent="0.25">
      <c r="A58" s="2" t="s">
        <v>474</v>
      </c>
      <c r="B58" s="2">
        <v>102477</v>
      </c>
      <c r="C58" s="2" t="s">
        <v>29</v>
      </c>
      <c r="D58" s="3" t="s">
        <v>165</v>
      </c>
      <c r="E58" s="4">
        <f>'MEMÓRIA DE CÁLCULO'!AC291</f>
        <v>16.204800000000002</v>
      </c>
      <c r="F58" s="2" t="s">
        <v>36</v>
      </c>
      <c r="G58" s="5">
        <v>733.86</v>
      </c>
      <c r="H58" s="5">
        <f t="shared" si="10"/>
        <v>733.86</v>
      </c>
      <c r="I58" s="5">
        <f t="shared" si="11"/>
        <v>917.32500000000005</v>
      </c>
      <c r="J58" s="5">
        <f t="shared" si="12"/>
        <v>14865.068160000003</v>
      </c>
    </row>
    <row r="59" spans="1:10" ht="15" x14ac:dyDescent="0.25">
      <c r="A59" s="2" t="s">
        <v>475</v>
      </c>
      <c r="B59" s="2">
        <v>103670</v>
      </c>
      <c r="C59" s="2" t="s">
        <v>29</v>
      </c>
      <c r="D59" s="3" t="s">
        <v>166</v>
      </c>
      <c r="E59" s="4">
        <f>'MEMÓRIA DE CÁLCULO'!AC303</f>
        <v>16.204800000000002</v>
      </c>
      <c r="F59" s="2" t="s">
        <v>36</v>
      </c>
      <c r="G59" s="5">
        <v>312.47000000000003</v>
      </c>
      <c r="H59" s="5">
        <f t="shared" si="10"/>
        <v>312.47000000000003</v>
      </c>
      <c r="I59" s="5">
        <f t="shared" si="11"/>
        <v>390.58750000000003</v>
      </c>
      <c r="J59" s="5">
        <f t="shared" si="12"/>
        <v>6329.3923200000017</v>
      </c>
    </row>
    <row r="60" spans="1:10" ht="30" x14ac:dyDescent="0.25">
      <c r="A60" s="2" t="s">
        <v>476</v>
      </c>
      <c r="B60" s="2">
        <v>104111</v>
      </c>
      <c r="C60" s="2" t="s">
        <v>29</v>
      </c>
      <c r="D60" s="3" t="s">
        <v>167</v>
      </c>
      <c r="E60" s="4">
        <f>211.82</f>
        <v>211.82</v>
      </c>
      <c r="F60" s="2" t="s">
        <v>161</v>
      </c>
      <c r="G60" s="5">
        <v>20.69</v>
      </c>
      <c r="H60" s="5">
        <f t="shared" si="10"/>
        <v>20.69</v>
      </c>
      <c r="I60" s="5">
        <f t="shared" si="11"/>
        <v>25.862500000000001</v>
      </c>
      <c r="J60" s="5">
        <f t="shared" si="12"/>
        <v>5478.1947499999997</v>
      </c>
    </row>
    <row r="61" spans="1:10" ht="30" x14ac:dyDescent="0.25">
      <c r="A61" s="2" t="s">
        <v>477</v>
      </c>
      <c r="B61" s="2">
        <v>104107</v>
      </c>
      <c r="C61" s="2" t="s">
        <v>29</v>
      </c>
      <c r="D61" s="3" t="s">
        <v>168</v>
      </c>
      <c r="E61" s="4">
        <f>'MEMÓRIA DE CÁLCULO'!AC322</f>
        <v>1296.7758000000001</v>
      </c>
      <c r="F61" s="2" t="s">
        <v>161</v>
      </c>
      <c r="G61" s="5">
        <v>10.93</v>
      </c>
      <c r="H61" s="5">
        <f t="shared" si="10"/>
        <v>10.93</v>
      </c>
      <c r="I61" s="5">
        <f t="shared" si="11"/>
        <v>13.6625</v>
      </c>
      <c r="J61" s="5">
        <f t="shared" si="12"/>
        <v>17717.199367500001</v>
      </c>
    </row>
    <row r="62" spans="1:10" ht="15" x14ac:dyDescent="0.25">
      <c r="A62" s="2" t="s">
        <v>478</v>
      </c>
      <c r="B62" s="2">
        <v>92264</v>
      </c>
      <c r="C62" s="2" t="s">
        <v>29</v>
      </c>
      <c r="D62" s="17" t="s">
        <v>169</v>
      </c>
      <c r="E62" s="4">
        <f>'MEMÓRIA DE CÁLCULO'!AC336</f>
        <v>47.25</v>
      </c>
      <c r="F62" s="2" t="s">
        <v>33</v>
      </c>
      <c r="G62" s="5">
        <v>235.59</v>
      </c>
      <c r="H62" s="5">
        <f t="shared" si="10"/>
        <v>235.59</v>
      </c>
      <c r="I62" s="5">
        <f t="shared" si="11"/>
        <v>294.48750000000001</v>
      </c>
      <c r="J62" s="5">
        <f t="shared" si="12"/>
        <v>13914.534375000001</v>
      </c>
    </row>
    <row r="63" spans="1:10" ht="30" x14ac:dyDescent="0.25">
      <c r="A63" s="2" t="s">
        <v>479</v>
      </c>
      <c r="B63" s="2">
        <v>92439</v>
      </c>
      <c r="C63" s="2" t="s">
        <v>29</v>
      </c>
      <c r="D63" s="3" t="s">
        <v>170</v>
      </c>
      <c r="E63" s="4">
        <f>'MEMÓRIA DE CÁLCULO'!AC340</f>
        <v>47.25</v>
      </c>
      <c r="F63" s="2" t="s">
        <v>33</v>
      </c>
      <c r="G63" s="5">
        <v>61.34</v>
      </c>
      <c r="H63" s="5">
        <f t="shared" si="10"/>
        <v>61.34</v>
      </c>
      <c r="I63" s="5">
        <f t="shared" si="11"/>
        <v>76.675000000000011</v>
      </c>
      <c r="J63" s="5">
        <f t="shared" si="12"/>
        <v>3622.8937500000006</v>
      </c>
    </row>
    <row r="64" spans="1:10" ht="15" x14ac:dyDescent="0.25">
      <c r="A64" s="2" t="s">
        <v>480</v>
      </c>
      <c r="B64" s="2">
        <v>92266</v>
      </c>
      <c r="C64" s="2" t="s">
        <v>29</v>
      </c>
      <c r="D64" s="3" t="s">
        <v>171</v>
      </c>
      <c r="E64" s="4">
        <f>'MEMÓRIA DE CÁLCULO'!AC344</f>
        <v>30.119999999999994</v>
      </c>
      <c r="F64" s="2" t="s">
        <v>33</v>
      </c>
      <c r="G64" s="5">
        <v>183.59</v>
      </c>
      <c r="H64" s="5">
        <f t="shared" si="10"/>
        <v>183.59</v>
      </c>
      <c r="I64" s="5">
        <f t="shared" si="11"/>
        <v>229.48750000000001</v>
      </c>
      <c r="J64" s="5">
        <f t="shared" si="12"/>
        <v>6912.1634999999987</v>
      </c>
    </row>
    <row r="65" spans="1:10" ht="30" x14ac:dyDescent="0.25">
      <c r="A65" s="2" t="s">
        <v>481</v>
      </c>
      <c r="B65" s="2">
        <v>92479</v>
      </c>
      <c r="C65" s="2" t="s">
        <v>29</v>
      </c>
      <c r="D65" s="3" t="s">
        <v>172</v>
      </c>
      <c r="E65" s="4">
        <f>'MEMÓRIA DE CÁLCULO'!AC350</f>
        <v>30.119999999999994</v>
      </c>
      <c r="F65" s="2" t="s">
        <v>33</v>
      </c>
      <c r="G65" s="5">
        <v>70.459999999999994</v>
      </c>
      <c r="H65" s="5">
        <f t="shared" si="10"/>
        <v>70.459999999999994</v>
      </c>
      <c r="I65" s="5">
        <f t="shared" si="11"/>
        <v>88.074999999999989</v>
      </c>
      <c r="J65" s="5">
        <f t="shared" si="12"/>
        <v>2652.8189999999991</v>
      </c>
    </row>
    <row r="66" spans="1:10" ht="30" x14ac:dyDescent="0.25">
      <c r="A66" s="2" t="s">
        <v>482</v>
      </c>
      <c r="B66" s="2">
        <v>102477</v>
      </c>
      <c r="C66" s="2" t="s">
        <v>29</v>
      </c>
      <c r="D66" s="3" t="s">
        <v>165</v>
      </c>
      <c r="E66" s="4">
        <f>'MEMÓRIA DE CÁLCULO'!AC356</f>
        <v>10.831800000000001</v>
      </c>
      <c r="F66" s="2" t="s">
        <v>36</v>
      </c>
      <c r="G66" s="5">
        <v>733.86</v>
      </c>
      <c r="H66" s="5">
        <f t="shared" si="10"/>
        <v>733.86</v>
      </c>
      <c r="I66" s="5">
        <f t="shared" si="11"/>
        <v>917.32500000000005</v>
      </c>
      <c r="J66" s="5">
        <f t="shared" si="12"/>
        <v>9936.2809350000025</v>
      </c>
    </row>
    <row r="67" spans="1:10" ht="15" x14ac:dyDescent="0.25">
      <c r="A67" s="2" t="s">
        <v>483</v>
      </c>
      <c r="B67" s="2">
        <v>103670</v>
      </c>
      <c r="C67" s="2" t="s">
        <v>29</v>
      </c>
      <c r="D67" s="3" t="s">
        <v>166</v>
      </c>
      <c r="E67" s="4">
        <f>'MEMÓRIA DE CÁLCULO'!AC363</f>
        <v>10.831800000000001</v>
      </c>
      <c r="F67" s="2" t="s">
        <v>36</v>
      </c>
      <c r="G67" s="5">
        <v>312.47000000000003</v>
      </c>
      <c r="H67" s="5">
        <f t="shared" si="10"/>
        <v>312.47000000000003</v>
      </c>
      <c r="I67" s="5">
        <f t="shared" si="11"/>
        <v>390.58750000000003</v>
      </c>
      <c r="J67" s="5">
        <f t="shared" si="12"/>
        <v>4230.7656825000013</v>
      </c>
    </row>
    <row r="68" spans="1:10" ht="15" x14ac:dyDescent="0.25">
      <c r="A68" s="2" t="s">
        <v>484</v>
      </c>
      <c r="B68" s="2">
        <v>104739</v>
      </c>
      <c r="C68" s="2" t="s">
        <v>29</v>
      </c>
      <c r="D68" s="7" t="s">
        <v>140</v>
      </c>
      <c r="E68" s="4">
        <f>'MEMÓRIA DE CÁLCULO'!AC370</f>
        <v>144.10000000000002</v>
      </c>
      <c r="F68" s="2" t="s">
        <v>36</v>
      </c>
      <c r="G68" s="5">
        <v>97.38</v>
      </c>
      <c r="H68" s="5">
        <f t="shared" si="10"/>
        <v>97.38</v>
      </c>
      <c r="I68" s="5">
        <f t="shared" si="11"/>
        <v>121.72499999999999</v>
      </c>
      <c r="J68" s="5">
        <f t="shared" si="12"/>
        <v>17540.572500000002</v>
      </c>
    </row>
    <row r="69" spans="1:10" ht="30" x14ac:dyDescent="0.25">
      <c r="A69" s="2" t="s">
        <v>535</v>
      </c>
      <c r="B69" s="2">
        <v>105597</v>
      </c>
      <c r="C69" s="2" t="s">
        <v>29</v>
      </c>
      <c r="D69" s="7" t="s">
        <v>143</v>
      </c>
      <c r="E69" s="4">
        <f>'MEMÓRIA DE CÁLCULO'!AC374</f>
        <v>131</v>
      </c>
      <c r="F69" s="2" t="s">
        <v>33</v>
      </c>
      <c r="G69" s="5">
        <v>4.1399999999999997</v>
      </c>
      <c r="H69" s="5">
        <f t="shared" si="10"/>
        <v>4.1399999999999997</v>
      </c>
      <c r="I69" s="5">
        <f t="shared" si="11"/>
        <v>5.1749999999999998</v>
      </c>
      <c r="J69" s="5">
        <f t="shared" si="12"/>
        <v>677.92499999999995</v>
      </c>
    </row>
    <row r="70" spans="1:10" ht="15" x14ac:dyDescent="0.25">
      <c r="A70" s="2" t="s">
        <v>536</v>
      </c>
      <c r="B70" s="2">
        <v>95241</v>
      </c>
      <c r="C70" s="2" t="s">
        <v>29</v>
      </c>
      <c r="D70" s="3" t="s">
        <v>146</v>
      </c>
      <c r="E70" s="4">
        <f>'MEMÓRIA DE CÁLCULO'!AC378</f>
        <v>131</v>
      </c>
      <c r="F70" s="2" t="s">
        <v>33</v>
      </c>
      <c r="G70" s="5">
        <v>38.130000000000003</v>
      </c>
      <c r="H70" s="5">
        <f t="shared" si="10"/>
        <v>38.130000000000003</v>
      </c>
      <c r="I70" s="5">
        <f t="shared" si="11"/>
        <v>47.662500000000001</v>
      </c>
      <c r="J70" s="5">
        <f t="shared" si="12"/>
        <v>6243.7875000000004</v>
      </c>
    </row>
    <row r="71" spans="1:10" ht="30" x14ac:dyDescent="0.25">
      <c r="A71" s="2" t="s">
        <v>537</v>
      </c>
      <c r="B71" s="2">
        <v>94994</v>
      </c>
      <c r="C71" s="2" t="s">
        <v>29</v>
      </c>
      <c r="D71" s="3" t="s">
        <v>147</v>
      </c>
      <c r="E71" s="4">
        <f>'MEMÓRIA DE CÁLCULO'!AC382</f>
        <v>131</v>
      </c>
      <c r="F71" s="2" t="s">
        <v>33</v>
      </c>
      <c r="G71" s="5">
        <v>100.35</v>
      </c>
      <c r="H71" s="5">
        <f t="shared" si="10"/>
        <v>100.35</v>
      </c>
      <c r="I71" s="5">
        <f t="shared" si="11"/>
        <v>125.4375</v>
      </c>
      <c r="J71" s="5">
        <f t="shared" si="12"/>
        <v>16432.3125</v>
      </c>
    </row>
    <row r="72" spans="1:10" ht="15" x14ac:dyDescent="0.25">
      <c r="A72" s="2" t="s">
        <v>538</v>
      </c>
      <c r="B72" s="2">
        <v>97097</v>
      </c>
      <c r="C72" s="2" t="s">
        <v>29</v>
      </c>
      <c r="D72" s="7" t="s">
        <v>148</v>
      </c>
      <c r="E72" s="4">
        <f>'MEMÓRIA DE CÁLCULO'!AC386</f>
        <v>131</v>
      </c>
      <c r="F72" s="2" t="s">
        <v>33</v>
      </c>
      <c r="G72" s="5">
        <v>38.340000000000003</v>
      </c>
      <c r="H72" s="5">
        <f t="shared" si="10"/>
        <v>38.340000000000003</v>
      </c>
      <c r="I72" s="5">
        <f t="shared" si="11"/>
        <v>47.925000000000004</v>
      </c>
      <c r="J72" s="5">
        <f t="shared" si="12"/>
        <v>6278.1750000000002</v>
      </c>
    </row>
    <row r="73" spans="1:10" s="158" customFormat="1" ht="15" x14ac:dyDescent="0.25">
      <c r="A73" s="155" t="s">
        <v>17</v>
      </c>
      <c r="B73" s="155"/>
      <c r="C73" s="155"/>
      <c r="D73" s="156" t="s">
        <v>180</v>
      </c>
      <c r="E73" s="155"/>
      <c r="F73" s="155"/>
      <c r="G73" s="155"/>
      <c r="H73" s="157"/>
      <c r="I73" s="157"/>
      <c r="J73" s="157">
        <f>SUBTOTAL(9,J74)</f>
        <v>8699.8441250000014</v>
      </c>
    </row>
    <row r="74" spans="1:10" ht="15" x14ac:dyDescent="0.25">
      <c r="A74" s="2" t="s">
        <v>64</v>
      </c>
      <c r="B74" s="2">
        <v>98557</v>
      </c>
      <c r="C74" s="2" t="s">
        <v>29</v>
      </c>
      <c r="D74" s="7" t="s">
        <v>181</v>
      </c>
      <c r="E74" s="4">
        <v>143.71</v>
      </c>
      <c r="F74" s="2" t="s">
        <v>33</v>
      </c>
      <c r="G74" s="5">
        <v>48.43</v>
      </c>
      <c r="H74" s="5">
        <f>(G74*(1-$G$7))</f>
        <v>48.43</v>
      </c>
      <c r="I74" s="5">
        <f>(H74*(1+$I$7))</f>
        <v>60.537500000000001</v>
      </c>
      <c r="J74" s="5">
        <f>I74*E74</f>
        <v>8699.8441250000014</v>
      </c>
    </row>
    <row r="75" spans="1:10" s="158" customFormat="1" ht="15" x14ac:dyDescent="0.25">
      <c r="A75" s="155" t="s">
        <v>18</v>
      </c>
      <c r="B75" s="155"/>
      <c r="C75" s="155"/>
      <c r="D75" s="156" t="s">
        <v>142</v>
      </c>
      <c r="E75" s="155"/>
      <c r="F75" s="155"/>
      <c r="G75" s="155"/>
      <c r="H75" s="157"/>
      <c r="I75" s="157"/>
      <c r="J75" s="157">
        <f>SUBTOTAL(9,J76:J78)</f>
        <v>74265.84</v>
      </c>
    </row>
    <row r="76" spans="1:10" ht="30" x14ac:dyDescent="0.25">
      <c r="A76" s="2" t="s">
        <v>65</v>
      </c>
      <c r="B76" s="2">
        <v>103347</v>
      </c>
      <c r="C76" s="2" t="s">
        <v>29</v>
      </c>
      <c r="D76" s="7" t="s">
        <v>156</v>
      </c>
      <c r="E76" s="4">
        <v>211.2</v>
      </c>
      <c r="F76" s="2" t="s">
        <v>33</v>
      </c>
      <c r="G76" s="5">
        <v>93.73</v>
      </c>
      <c r="H76" s="5">
        <f>(G76*(1-$G$7))</f>
        <v>93.73</v>
      </c>
      <c r="I76" s="5">
        <f>(H76*(1+$I$7))</f>
        <v>117.16250000000001</v>
      </c>
      <c r="J76" s="5">
        <f>I76*E76</f>
        <v>24744.720000000001</v>
      </c>
    </row>
    <row r="77" spans="1:10" ht="30" x14ac:dyDescent="0.25">
      <c r="A77" s="2" t="s">
        <v>66</v>
      </c>
      <c r="B77" s="2">
        <v>87904</v>
      </c>
      <c r="C77" s="2" t="s">
        <v>29</v>
      </c>
      <c r="D77" s="3" t="s">
        <v>153</v>
      </c>
      <c r="E77" s="4">
        <v>422.4</v>
      </c>
      <c r="F77" s="2" t="s">
        <v>33</v>
      </c>
      <c r="G77" s="5">
        <v>8.85</v>
      </c>
      <c r="H77" s="5">
        <f>(G77*(1-$G$7))</f>
        <v>8.85</v>
      </c>
      <c r="I77" s="5">
        <f>(H77*(1+$I$7))</f>
        <v>11.0625</v>
      </c>
      <c r="J77" s="5">
        <f>I77*E77</f>
        <v>4672.8</v>
      </c>
    </row>
    <row r="78" spans="1:10" ht="30" x14ac:dyDescent="0.25">
      <c r="A78" s="2" t="s">
        <v>67</v>
      </c>
      <c r="B78" s="2">
        <v>87786</v>
      </c>
      <c r="C78" s="2" t="s">
        <v>29</v>
      </c>
      <c r="D78" s="3" t="s">
        <v>154</v>
      </c>
      <c r="E78" s="4">
        <v>422.4</v>
      </c>
      <c r="F78" s="2" t="s">
        <v>33</v>
      </c>
      <c r="G78" s="5">
        <v>84.94</v>
      </c>
      <c r="H78" s="5">
        <f>(G78*(1-$G$7))</f>
        <v>84.94</v>
      </c>
      <c r="I78" s="5">
        <f>(H78*(1+$I$7))</f>
        <v>106.175</v>
      </c>
      <c r="J78" s="5">
        <f>I78*E78</f>
        <v>44848.32</v>
      </c>
    </row>
    <row r="79" spans="1:10" s="158" customFormat="1" ht="15" x14ac:dyDescent="0.25">
      <c r="A79" s="155" t="s">
        <v>185</v>
      </c>
      <c r="B79" s="155"/>
      <c r="C79" s="155"/>
      <c r="D79" s="156" t="s">
        <v>23</v>
      </c>
      <c r="E79" s="155"/>
      <c r="F79" s="155"/>
      <c r="G79" s="155"/>
      <c r="H79" s="157"/>
      <c r="I79" s="157"/>
      <c r="J79" s="157">
        <f>SUBTOTAL(9,J80:J91)</f>
        <v>51775.329500000007</v>
      </c>
    </row>
    <row r="80" spans="1:10" ht="30" x14ac:dyDescent="0.25">
      <c r="A80" s="2" t="s">
        <v>189</v>
      </c>
      <c r="B80" s="2">
        <v>100359</v>
      </c>
      <c r="C80" s="2" t="s">
        <v>29</v>
      </c>
      <c r="D80" s="3" t="s">
        <v>564</v>
      </c>
      <c r="E80" s="4">
        <f>'MEMÓRIA DE CÁLCULO'!AC419</f>
        <v>5</v>
      </c>
      <c r="F80" s="2" t="s">
        <v>126</v>
      </c>
      <c r="G80" s="5">
        <v>1526.46</v>
      </c>
      <c r="H80" s="5">
        <f t="shared" ref="H80:H91" si="13">(G80*(1-$G$7))</f>
        <v>1526.46</v>
      </c>
      <c r="I80" s="5">
        <f t="shared" ref="I80:I91" si="14">(H80*(1+$I$7))</f>
        <v>1908.075</v>
      </c>
      <c r="J80" s="5">
        <f t="shared" ref="J80:J91" si="15">I80*E80</f>
        <v>9540.375</v>
      </c>
    </row>
    <row r="81" spans="1:10" ht="30" x14ac:dyDescent="0.25">
      <c r="A81" s="2" t="s">
        <v>190</v>
      </c>
      <c r="B81" s="2">
        <v>92543</v>
      </c>
      <c r="C81" s="2" t="s">
        <v>29</v>
      </c>
      <c r="D81" s="3" t="s">
        <v>565</v>
      </c>
      <c r="E81" s="4">
        <v>44.52</v>
      </c>
      <c r="F81" s="2" t="s">
        <v>33</v>
      </c>
      <c r="G81" s="5">
        <v>25.42</v>
      </c>
      <c r="H81" s="5">
        <f t="shared" si="13"/>
        <v>25.42</v>
      </c>
      <c r="I81" s="5">
        <f t="shared" si="14"/>
        <v>31.775000000000002</v>
      </c>
      <c r="J81" s="5">
        <f t="shared" si="15"/>
        <v>1414.6230000000003</v>
      </c>
    </row>
    <row r="82" spans="1:10" ht="15" x14ac:dyDescent="0.25">
      <c r="A82" s="2" t="s">
        <v>191</v>
      </c>
      <c r="B82" s="2">
        <v>102234</v>
      </c>
      <c r="C82" s="2" t="s">
        <v>29</v>
      </c>
      <c r="D82" s="3" t="s">
        <v>48</v>
      </c>
      <c r="E82" s="4">
        <v>44.52</v>
      </c>
      <c r="F82" s="2" t="s">
        <v>33</v>
      </c>
      <c r="G82" s="5">
        <v>24.46</v>
      </c>
      <c r="H82" s="5">
        <f t="shared" si="13"/>
        <v>24.46</v>
      </c>
      <c r="I82" s="5">
        <f t="shared" si="14"/>
        <v>30.575000000000003</v>
      </c>
      <c r="J82" s="5">
        <f t="shared" si="15"/>
        <v>1361.1990000000003</v>
      </c>
    </row>
    <row r="83" spans="1:10" ht="15" x14ac:dyDescent="0.25">
      <c r="A83" s="2" t="s">
        <v>192</v>
      </c>
      <c r="B83" s="2">
        <v>94218</v>
      </c>
      <c r="C83" s="2" t="s">
        <v>29</v>
      </c>
      <c r="D83" s="3" t="s">
        <v>49</v>
      </c>
      <c r="E83" s="4">
        <v>44.52</v>
      </c>
      <c r="F83" s="2" t="s">
        <v>33</v>
      </c>
      <c r="G83" s="5">
        <v>128.85</v>
      </c>
      <c r="H83" s="5">
        <f t="shared" si="13"/>
        <v>128.85</v>
      </c>
      <c r="I83" s="5">
        <f t="shared" si="14"/>
        <v>161.0625</v>
      </c>
      <c r="J83" s="5">
        <f t="shared" si="15"/>
        <v>7170.5025000000005</v>
      </c>
    </row>
    <row r="84" spans="1:10" ht="15" x14ac:dyDescent="0.25">
      <c r="A84" s="2" t="s">
        <v>193</v>
      </c>
      <c r="B84" s="2">
        <v>94451</v>
      </c>
      <c r="C84" s="2" t="s">
        <v>29</v>
      </c>
      <c r="D84" s="3" t="s">
        <v>50</v>
      </c>
      <c r="E84" s="4">
        <f>'MEMÓRIA DE CÁLCULO'!AC435</f>
        <v>11</v>
      </c>
      <c r="F84" s="2" t="s">
        <v>47</v>
      </c>
      <c r="G84" s="5">
        <v>92.85</v>
      </c>
      <c r="H84" s="5">
        <f t="shared" si="13"/>
        <v>92.85</v>
      </c>
      <c r="I84" s="5">
        <f t="shared" si="14"/>
        <v>116.0625</v>
      </c>
      <c r="J84" s="5">
        <f t="shared" si="15"/>
        <v>1276.6875</v>
      </c>
    </row>
    <row r="85" spans="1:10" ht="15" x14ac:dyDescent="0.25">
      <c r="A85" s="2" t="s">
        <v>194</v>
      </c>
      <c r="B85" s="2">
        <v>100327</v>
      </c>
      <c r="C85" s="2" t="s">
        <v>29</v>
      </c>
      <c r="D85" s="3" t="s">
        <v>51</v>
      </c>
      <c r="E85" s="4">
        <v>25</v>
      </c>
      <c r="F85" s="2" t="s">
        <v>47</v>
      </c>
      <c r="G85" s="5">
        <v>67.260000000000005</v>
      </c>
      <c r="H85" s="5">
        <f t="shared" si="13"/>
        <v>67.260000000000005</v>
      </c>
      <c r="I85" s="5">
        <f t="shared" si="14"/>
        <v>84.075000000000003</v>
      </c>
      <c r="J85" s="5">
        <f t="shared" si="15"/>
        <v>2101.875</v>
      </c>
    </row>
    <row r="86" spans="1:10" ht="15" x14ac:dyDescent="0.25">
      <c r="A86" s="2" t="s">
        <v>195</v>
      </c>
      <c r="B86" s="2">
        <v>94229</v>
      </c>
      <c r="C86" s="2" t="s">
        <v>29</v>
      </c>
      <c r="D86" s="7" t="s">
        <v>52</v>
      </c>
      <c r="E86" s="4">
        <v>11</v>
      </c>
      <c r="F86" s="2" t="s">
        <v>47</v>
      </c>
      <c r="G86" s="5">
        <v>194.15</v>
      </c>
      <c r="H86" s="5">
        <f t="shared" si="13"/>
        <v>194.15</v>
      </c>
      <c r="I86" s="5">
        <f t="shared" si="14"/>
        <v>242.6875</v>
      </c>
      <c r="J86" s="5">
        <f t="shared" si="15"/>
        <v>2669.5625</v>
      </c>
    </row>
    <row r="87" spans="1:10" ht="15" x14ac:dyDescent="0.25">
      <c r="A87" s="2" t="s">
        <v>486</v>
      </c>
      <c r="B87" s="2">
        <v>98553</v>
      </c>
      <c r="C87" s="2" t="s">
        <v>29</v>
      </c>
      <c r="D87" s="7" t="s">
        <v>118</v>
      </c>
      <c r="E87" s="4">
        <f>'MEMÓRIA DE CÁLCULO'!AC447</f>
        <v>84.8</v>
      </c>
      <c r="F87" s="2" t="s">
        <v>33</v>
      </c>
      <c r="G87" s="5">
        <v>175.93</v>
      </c>
      <c r="H87" s="5">
        <f t="shared" si="13"/>
        <v>175.93</v>
      </c>
      <c r="I87" s="5">
        <f t="shared" si="14"/>
        <v>219.91250000000002</v>
      </c>
      <c r="J87" s="5">
        <f t="shared" si="15"/>
        <v>18648.580000000002</v>
      </c>
    </row>
    <row r="88" spans="1:10" ht="15" x14ac:dyDescent="0.25">
      <c r="A88" s="2" t="s">
        <v>487</v>
      </c>
      <c r="B88" s="2">
        <v>89578</v>
      </c>
      <c r="C88" s="2" t="s">
        <v>29</v>
      </c>
      <c r="D88" s="7" t="s">
        <v>120</v>
      </c>
      <c r="E88" s="4">
        <f>'MEMÓRIA DE CÁLCULO'!AC451</f>
        <v>36</v>
      </c>
      <c r="F88" s="2" t="s">
        <v>47</v>
      </c>
      <c r="G88" s="5">
        <v>39.72</v>
      </c>
      <c r="H88" s="5">
        <f t="shared" si="13"/>
        <v>39.72</v>
      </c>
      <c r="I88" s="5">
        <f t="shared" si="14"/>
        <v>49.65</v>
      </c>
      <c r="J88" s="5">
        <f t="shared" si="15"/>
        <v>1787.3999999999999</v>
      </c>
    </row>
    <row r="89" spans="1:10" ht="30" x14ac:dyDescent="0.25">
      <c r="A89" s="2" t="s">
        <v>488</v>
      </c>
      <c r="B89" s="2">
        <v>89529</v>
      </c>
      <c r="C89" s="2" t="s">
        <v>29</v>
      </c>
      <c r="D89" s="7" t="s">
        <v>122</v>
      </c>
      <c r="E89" s="4">
        <f>'MEMÓRIA DE CÁLCULO'!AC456</f>
        <v>4</v>
      </c>
      <c r="F89" s="2" t="s">
        <v>126</v>
      </c>
      <c r="G89" s="5">
        <v>41.38</v>
      </c>
      <c r="H89" s="5">
        <f t="shared" si="13"/>
        <v>41.38</v>
      </c>
      <c r="I89" s="5">
        <f t="shared" si="14"/>
        <v>51.725000000000001</v>
      </c>
      <c r="J89" s="5">
        <f t="shared" si="15"/>
        <v>206.9</v>
      </c>
    </row>
    <row r="90" spans="1:10" ht="45" x14ac:dyDescent="0.25">
      <c r="A90" s="2" t="s">
        <v>489</v>
      </c>
      <c r="B90" s="12">
        <v>10527</v>
      </c>
      <c r="C90" s="13" t="s">
        <v>29</v>
      </c>
      <c r="D90" s="7" t="s">
        <v>62</v>
      </c>
      <c r="E90" s="14">
        <f>'MEMÓRIA DE CÁLCULO'!AC460</f>
        <v>120</v>
      </c>
      <c r="F90" s="13" t="s">
        <v>675</v>
      </c>
      <c r="G90" s="15">
        <v>30</v>
      </c>
      <c r="H90" s="5">
        <f t="shared" si="13"/>
        <v>30</v>
      </c>
      <c r="I90" s="5">
        <f t="shared" si="14"/>
        <v>37.5</v>
      </c>
      <c r="J90" s="15">
        <f t="shared" si="15"/>
        <v>4500</v>
      </c>
    </row>
    <row r="91" spans="1:10" ht="15" x14ac:dyDescent="0.25">
      <c r="A91" s="2" t="s">
        <v>490</v>
      </c>
      <c r="B91" s="2">
        <v>97064</v>
      </c>
      <c r="C91" s="2" t="s">
        <v>29</v>
      </c>
      <c r="D91" s="3" t="s">
        <v>53</v>
      </c>
      <c r="E91" s="4">
        <f>'MEMÓRIA DE CÁLCULO'!AC464</f>
        <v>30</v>
      </c>
      <c r="F91" s="2" t="s">
        <v>47</v>
      </c>
      <c r="G91" s="5">
        <v>29.27</v>
      </c>
      <c r="H91" s="5">
        <f t="shared" si="13"/>
        <v>29.27</v>
      </c>
      <c r="I91" s="5">
        <f t="shared" si="14"/>
        <v>36.587499999999999</v>
      </c>
      <c r="J91" s="5">
        <f t="shared" si="15"/>
        <v>1097.625</v>
      </c>
    </row>
    <row r="92" spans="1:10" s="158" customFormat="1" ht="15" x14ac:dyDescent="0.25">
      <c r="A92" s="155" t="s">
        <v>19</v>
      </c>
      <c r="B92" s="155"/>
      <c r="C92" s="155"/>
      <c r="D92" s="156" t="s">
        <v>24</v>
      </c>
      <c r="E92" s="155"/>
      <c r="F92" s="155"/>
      <c r="G92" s="155"/>
      <c r="H92" s="157"/>
      <c r="I92" s="157"/>
      <c r="J92" s="157">
        <f>SUBTOTAL(9,J93:J106)</f>
        <v>219769.85784491251</v>
      </c>
    </row>
    <row r="93" spans="1:10" s="39" customFormat="1" ht="15" x14ac:dyDescent="0.25">
      <c r="A93" s="13" t="s">
        <v>541</v>
      </c>
      <c r="B93" s="13">
        <v>14162</v>
      </c>
      <c r="C93" s="13" t="s">
        <v>29</v>
      </c>
      <c r="D93" s="7" t="s">
        <v>556</v>
      </c>
      <c r="E93" s="14">
        <v>36</v>
      </c>
      <c r="F93" s="13" t="s">
        <v>126</v>
      </c>
      <c r="G93" s="15">
        <v>2109.52</v>
      </c>
      <c r="H93" s="15">
        <f t="shared" ref="H93:H106" si="16">(G93*(1-$G$7))</f>
        <v>2109.52</v>
      </c>
      <c r="I93" s="15">
        <f t="shared" ref="I93:I106" si="17">(H93*(1+$I$7))</f>
        <v>2636.9</v>
      </c>
      <c r="J93" s="15">
        <f t="shared" ref="J93:J106" si="18">I93*E93</f>
        <v>94928.400000000009</v>
      </c>
    </row>
    <row r="94" spans="1:10" s="39" customFormat="1" ht="15" x14ac:dyDescent="0.25">
      <c r="A94" s="13" t="s">
        <v>544</v>
      </c>
      <c r="B94" s="108">
        <v>101658</v>
      </c>
      <c r="C94" s="13" t="s">
        <v>29</v>
      </c>
      <c r="D94" s="54" t="s">
        <v>692</v>
      </c>
      <c r="E94" s="14">
        <v>72</v>
      </c>
      <c r="F94" s="13" t="s">
        <v>126</v>
      </c>
      <c r="G94" s="15">
        <v>500.46</v>
      </c>
      <c r="H94" s="15">
        <f t="shared" si="16"/>
        <v>500.46</v>
      </c>
      <c r="I94" s="15">
        <f t="shared" si="17"/>
        <v>625.57499999999993</v>
      </c>
      <c r="J94" s="15">
        <f t="shared" si="18"/>
        <v>45041.399999999994</v>
      </c>
    </row>
    <row r="95" spans="1:10" s="39" customFormat="1" ht="30" x14ac:dyDescent="0.25">
      <c r="A95" s="13" t="s">
        <v>545</v>
      </c>
      <c r="B95" s="86" t="str">
        <f>'COMPOSIÇÕES PRÓPRIAS'!B70</f>
        <v>CP09</v>
      </c>
      <c r="C95" s="13" t="s">
        <v>98</v>
      </c>
      <c r="D95" s="7" t="str">
        <f>'COMPOSIÇÕES PRÓPRIAS'!D70</f>
        <v>CAIXA DE PASSAGEM/ LUZ / TELEFONIA, DE EMBUTIR, EM CHAPA DE ACO GALVANIZADO, DIMENSOES 20 X 20 X *12* CM (PADRAO CONCESSIONARIA LOCAL) - FORNECIMENTO E INSTALAÇÃO</v>
      </c>
      <c r="E95" s="14">
        <v>36</v>
      </c>
      <c r="F95" s="13" t="s">
        <v>126</v>
      </c>
      <c r="G95" s="15">
        <f>'COMPOSIÇÕES PRÓPRIAS'!I70</f>
        <v>114.31000553</v>
      </c>
      <c r="H95" s="15">
        <f t="shared" si="16"/>
        <v>114.31000553</v>
      </c>
      <c r="I95" s="15">
        <f t="shared" si="17"/>
        <v>142.88750691249999</v>
      </c>
      <c r="J95" s="15">
        <f t="shared" si="18"/>
        <v>5143.9502488499993</v>
      </c>
    </row>
    <row r="96" spans="1:10" s="39" customFormat="1" ht="15" x14ac:dyDescent="0.25">
      <c r="A96" s="13" t="s">
        <v>546</v>
      </c>
      <c r="B96" s="13">
        <v>96985</v>
      </c>
      <c r="C96" s="13" t="s">
        <v>29</v>
      </c>
      <c r="D96" s="54" t="s">
        <v>690</v>
      </c>
      <c r="E96" s="14">
        <v>36</v>
      </c>
      <c r="F96" s="13" t="s">
        <v>126</v>
      </c>
      <c r="G96" s="15">
        <v>105.96</v>
      </c>
      <c r="H96" s="15">
        <f t="shared" si="16"/>
        <v>105.96</v>
      </c>
      <c r="I96" s="15">
        <f t="shared" si="17"/>
        <v>132.44999999999999</v>
      </c>
      <c r="J96" s="15">
        <f t="shared" si="18"/>
        <v>4768.2</v>
      </c>
    </row>
    <row r="97" spans="1:10" s="39" customFormat="1" ht="15" x14ac:dyDescent="0.25">
      <c r="A97" s="13" t="s">
        <v>547</v>
      </c>
      <c r="B97" s="12" t="str">
        <f>'COMPOSIÇÕES PRÓPRIAS'!B13</f>
        <v>CP02</v>
      </c>
      <c r="C97" s="2" t="s">
        <v>98</v>
      </c>
      <c r="D97" s="3" t="str">
        <f>'COMPOSIÇÕES PRÓPRIAS'!D13</f>
        <v>BASE DE CONCRETO PARA POSTES</v>
      </c>
      <c r="E97" s="14">
        <v>36</v>
      </c>
      <c r="F97" s="13" t="s">
        <v>126</v>
      </c>
      <c r="G97" s="15">
        <f>'COMPOSIÇÕES PRÓPRIAS'!I13</f>
        <v>134.76</v>
      </c>
      <c r="H97" s="15">
        <f t="shared" si="16"/>
        <v>134.76</v>
      </c>
      <c r="I97" s="15">
        <f t="shared" si="17"/>
        <v>168.45</v>
      </c>
      <c r="J97" s="15">
        <f t="shared" si="18"/>
        <v>6064.2</v>
      </c>
    </row>
    <row r="98" spans="1:10" s="39" customFormat="1" ht="30" x14ac:dyDescent="0.25">
      <c r="A98" s="13" t="s">
        <v>549</v>
      </c>
      <c r="B98" s="2">
        <v>91834</v>
      </c>
      <c r="C98" s="2" t="s">
        <v>29</v>
      </c>
      <c r="D98" s="54" t="s">
        <v>691</v>
      </c>
      <c r="E98" s="14">
        <v>450</v>
      </c>
      <c r="F98" s="13" t="s">
        <v>47</v>
      </c>
      <c r="G98" s="15">
        <v>18.59</v>
      </c>
      <c r="H98" s="15">
        <f t="shared" si="16"/>
        <v>18.59</v>
      </c>
      <c r="I98" s="15">
        <f t="shared" si="17"/>
        <v>23.237500000000001</v>
      </c>
      <c r="J98" s="15">
        <f t="shared" si="18"/>
        <v>10456.875</v>
      </c>
    </row>
    <row r="99" spans="1:10" s="39" customFormat="1" ht="30" x14ac:dyDescent="0.25">
      <c r="A99" s="13" t="s">
        <v>550</v>
      </c>
      <c r="B99" s="12" t="str">
        <f>'COMPOSIÇÕES PRÓPRIAS'!B75</f>
        <v>CP10</v>
      </c>
      <c r="C99" s="2" t="s">
        <v>98</v>
      </c>
      <c r="D99" s="3" t="str">
        <f>'COMPOSIÇÕES PRÓPRIAS'!D75</f>
        <v>ELETRODUTO/CONDULETE DE PVC RIGIDO, LISO, COR CINZA, DE 1/2", PARA INSTALAÇÕES APARENTES (NBR 5410) - FORNECIMENTO E INSTALAÇÃO</v>
      </c>
      <c r="E99" s="14">
        <v>60</v>
      </c>
      <c r="F99" s="13" t="s">
        <v>47</v>
      </c>
      <c r="G99" s="15">
        <f>'COMPOSIÇÕES PRÓPRIAS'!I75</f>
        <v>20.994803999999998</v>
      </c>
      <c r="H99" s="15">
        <f t="shared" si="16"/>
        <v>20.994803999999998</v>
      </c>
      <c r="I99" s="15">
        <f t="shared" si="17"/>
        <v>26.243504999999999</v>
      </c>
      <c r="J99" s="15">
        <f t="shared" si="18"/>
        <v>1574.6102999999998</v>
      </c>
    </row>
    <row r="100" spans="1:10" s="39" customFormat="1" ht="30" x14ac:dyDescent="0.25">
      <c r="A100" s="13" t="s">
        <v>551</v>
      </c>
      <c r="B100" s="2">
        <v>91932</v>
      </c>
      <c r="C100" s="2" t="s">
        <v>29</v>
      </c>
      <c r="D100" s="3" t="s">
        <v>552</v>
      </c>
      <c r="E100" s="14">
        <v>1200</v>
      </c>
      <c r="F100" s="13" t="s">
        <v>47</v>
      </c>
      <c r="G100" s="15">
        <v>17.36</v>
      </c>
      <c r="H100" s="15">
        <f t="shared" si="16"/>
        <v>17.36</v>
      </c>
      <c r="I100" s="15">
        <f t="shared" si="17"/>
        <v>21.7</v>
      </c>
      <c r="J100" s="15">
        <f t="shared" si="18"/>
        <v>26040</v>
      </c>
    </row>
    <row r="101" spans="1:10" s="39" customFormat="1" ht="30" x14ac:dyDescent="0.25">
      <c r="A101" s="13" t="s">
        <v>553</v>
      </c>
      <c r="B101" s="2">
        <v>91934</v>
      </c>
      <c r="C101" s="2" t="s">
        <v>29</v>
      </c>
      <c r="D101" s="3" t="s">
        <v>554</v>
      </c>
      <c r="E101" s="14">
        <v>450</v>
      </c>
      <c r="F101" s="13" t="s">
        <v>47</v>
      </c>
      <c r="G101" s="15">
        <v>25.09</v>
      </c>
      <c r="H101" s="15">
        <f t="shared" si="16"/>
        <v>25.09</v>
      </c>
      <c r="I101" s="15">
        <f t="shared" si="17"/>
        <v>31.362500000000001</v>
      </c>
      <c r="J101" s="15">
        <f t="shared" si="18"/>
        <v>14113.125</v>
      </c>
    </row>
    <row r="102" spans="1:10" s="55" customFormat="1" ht="15" x14ac:dyDescent="0.25">
      <c r="A102" s="13" t="s">
        <v>555</v>
      </c>
      <c r="B102" s="2">
        <v>101893</v>
      </c>
      <c r="C102" s="2" t="s">
        <v>29</v>
      </c>
      <c r="D102" s="54" t="s">
        <v>607</v>
      </c>
      <c r="E102" s="14">
        <v>1</v>
      </c>
      <c r="F102" s="13" t="s">
        <v>126</v>
      </c>
      <c r="G102" s="109">
        <v>85.23</v>
      </c>
      <c r="H102" s="15">
        <v>84.58</v>
      </c>
      <c r="I102" s="15">
        <f t="shared" si="17"/>
        <v>105.72499999999999</v>
      </c>
      <c r="J102" s="15">
        <f t="shared" si="18"/>
        <v>105.72499999999999</v>
      </c>
    </row>
    <row r="103" spans="1:10" s="55" customFormat="1" ht="15" x14ac:dyDescent="0.25">
      <c r="A103" s="13" t="s">
        <v>603</v>
      </c>
      <c r="B103" s="2">
        <v>93662</v>
      </c>
      <c r="C103" s="2" t="s">
        <v>29</v>
      </c>
      <c r="D103" s="54" t="s">
        <v>608</v>
      </c>
      <c r="E103" s="14">
        <v>10</v>
      </c>
      <c r="F103" s="13" t="s">
        <v>126</v>
      </c>
      <c r="G103" s="15">
        <v>54.3</v>
      </c>
      <c r="H103" s="15">
        <v>53.99</v>
      </c>
      <c r="I103" s="15">
        <f t="shared" si="17"/>
        <v>67.487499999999997</v>
      </c>
      <c r="J103" s="15">
        <f t="shared" si="18"/>
        <v>674.875</v>
      </c>
    </row>
    <row r="104" spans="1:10" s="55" customFormat="1" ht="15" x14ac:dyDescent="0.25">
      <c r="A104" s="13" t="s">
        <v>604</v>
      </c>
      <c r="B104" s="12" t="str">
        <f>'COMPOSIÇÕES PRÓPRIAS'!B16</f>
        <v>CP03</v>
      </c>
      <c r="C104" s="2" t="s">
        <v>98</v>
      </c>
      <c r="D104" s="3" t="str">
        <f>'COMPOSIÇÕES PRÓPRIAS'!D16</f>
        <v>CONTATOR TRIPOLAR, CORRENTE DE 45A, TENSAO NOMINAL DE *500*V, CATEGORIA AC-2 E AC-3 - FORNECIMENTO E INSTALACAO</v>
      </c>
      <c r="E104" s="14">
        <v>1</v>
      </c>
      <c r="F104" s="13" t="s">
        <v>126</v>
      </c>
      <c r="G104" s="15">
        <f>'COMPOSIÇÕES PRÓPRIAS'!I16</f>
        <v>754.88783684999999</v>
      </c>
      <c r="H104" s="15">
        <f>G104</f>
        <v>754.88783684999999</v>
      </c>
      <c r="I104" s="15">
        <f t="shared" si="17"/>
        <v>943.60979606249998</v>
      </c>
      <c r="J104" s="15">
        <f t="shared" si="18"/>
        <v>943.60979606249998</v>
      </c>
    </row>
    <row r="105" spans="1:10" s="55" customFormat="1" ht="30" x14ac:dyDescent="0.25">
      <c r="A105" s="13" t="s">
        <v>605</v>
      </c>
      <c r="B105" s="2">
        <v>101878</v>
      </c>
      <c r="C105" s="2" t="s">
        <v>29</v>
      </c>
      <c r="D105" s="54" t="s">
        <v>606</v>
      </c>
      <c r="E105" s="14">
        <v>1</v>
      </c>
      <c r="F105" s="13" t="s">
        <v>126</v>
      </c>
      <c r="G105" s="15">
        <v>503.57</v>
      </c>
      <c r="H105" s="15">
        <v>502.5</v>
      </c>
      <c r="I105" s="15">
        <f t="shared" si="17"/>
        <v>628.125</v>
      </c>
      <c r="J105" s="15">
        <f t="shared" si="18"/>
        <v>628.125</v>
      </c>
    </row>
    <row r="106" spans="1:10" s="39" customFormat="1" ht="15" x14ac:dyDescent="0.25">
      <c r="A106" s="13" t="s">
        <v>625</v>
      </c>
      <c r="B106" s="12" t="str">
        <f>'COMPOSIÇÕES PRÓPRIAS'!B31</f>
        <v>CP06</v>
      </c>
      <c r="C106" s="2" t="s">
        <v>98</v>
      </c>
      <c r="D106" s="3" t="str">
        <f>'COMPOSIÇÕES PRÓPRIAS'!D31</f>
        <v>SISTEMA DE SUPORTE À ILUMINAÇÃO CÊNICA DA CONCHA ACÚSTICA</v>
      </c>
      <c r="E106" s="14">
        <v>1</v>
      </c>
      <c r="F106" s="13" t="s">
        <v>126</v>
      </c>
      <c r="G106" s="15">
        <f>'COMPOSIÇÕES PRÓPRIAS'!I31</f>
        <v>7429.41</v>
      </c>
      <c r="H106" s="15">
        <f t="shared" si="16"/>
        <v>7429.41</v>
      </c>
      <c r="I106" s="15">
        <f t="shared" si="17"/>
        <v>9286.7625000000007</v>
      </c>
      <c r="J106" s="15">
        <f t="shared" si="18"/>
        <v>9286.7625000000007</v>
      </c>
    </row>
    <row r="107" spans="1:10" s="158" customFormat="1" ht="15" x14ac:dyDescent="0.25">
      <c r="A107" s="155" t="s">
        <v>20</v>
      </c>
      <c r="B107" s="155"/>
      <c r="C107" s="155"/>
      <c r="D107" s="156" t="s">
        <v>25</v>
      </c>
      <c r="E107" s="155"/>
      <c r="F107" s="155"/>
      <c r="G107" s="155"/>
      <c r="H107" s="157"/>
      <c r="I107" s="157"/>
      <c r="J107" s="157">
        <f>SUBTOTAL(9,J108:J149)</f>
        <v>71758.104668427506</v>
      </c>
    </row>
    <row r="108" spans="1:10" ht="15" x14ac:dyDescent="0.25">
      <c r="A108" s="2" t="s">
        <v>68</v>
      </c>
      <c r="B108" s="2">
        <v>103979</v>
      </c>
      <c r="C108" s="2" t="s">
        <v>29</v>
      </c>
      <c r="D108" s="3" t="s">
        <v>315</v>
      </c>
      <c r="E108" s="4">
        <f>'MEMÓRIA DE CÁLCULO'!AC474</f>
        <v>32</v>
      </c>
      <c r="F108" s="2" t="s">
        <v>47</v>
      </c>
      <c r="G108" s="5">
        <v>34.9</v>
      </c>
      <c r="H108" s="5">
        <f t="shared" ref="H108:H149" si="19">(G108*(1-$G$7))</f>
        <v>34.9</v>
      </c>
      <c r="I108" s="5">
        <f t="shared" ref="I108:I149" si="20">(H108*(1+$I$7))</f>
        <v>43.625</v>
      </c>
      <c r="J108" s="5">
        <f>I108*E108</f>
        <v>1396</v>
      </c>
    </row>
    <row r="109" spans="1:10" ht="15" x14ac:dyDescent="0.25">
      <c r="A109" s="2" t="s">
        <v>196</v>
      </c>
      <c r="B109" s="2">
        <v>103978</v>
      </c>
      <c r="C109" s="2" t="s">
        <v>29</v>
      </c>
      <c r="D109" s="3" t="s">
        <v>316</v>
      </c>
      <c r="E109" s="4">
        <f>'MEMÓRIA DE CÁLCULO'!AC479</f>
        <v>40</v>
      </c>
      <c r="F109" s="2" t="s">
        <v>47</v>
      </c>
      <c r="G109" s="5">
        <v>30.78</v>
      </c>
      <c r="H109" s="5">
        <f t="shared" si="19"/>
        <v>30.78</v>
      </c>
      <c r="I109" s="5">
        <f t="shared" si="20"/>
        <v>38.475000000000001</v>
      </c>
      <c r="J109" s="5">
        <f t="shared" ref="J109:J147" si="21">I109*E109</f>
        <v>1539</v>
      </c>
    </row>
    <row r="110" spans="1:10" ht="15" x14ac:dyDescent="0.25">
      <c r="A110" s="2" t="s">
        <v>197</v>
      </c>
      <c r="B110" s="2">
        <v>89356</v>
      </c>
      <c r="C110" s="2" t="s">
        <v>29</v>
      </c>
      <c r="D110" s="3" t="s">
        <v>58</v>
      </c>
      <c r="E110" s="4">
        <f>'MEMÓRIA DE CÁLCULO'!AC483</f>
        <v>40</v>
      </c>
      <c r="F110" s="2" t="s">
        <v>47</v>
      </c>
      <c r="G110" s="5">
        <v>25.55</v>
      </c>
      <c r="H110" s="5">
        <f t="shared" si="19"/>
        <v>25.55</v>
      </c>
      <c r="I110" s="5">
        <f t="shared" si="20"/>
        <v>31.9375</v>
      </c>
      <c r="J110" s="5">
        <f t="shared" si="21"/>
        <v>1277.5</v>
      </c>
    </row>
    <row r="111" spans="1:10" ht="15" x14ac:dyDescent="0.25">
      <c r="A111" s="2" t="s">
        <v>198</v>
      </c>
      <c r="B111" s="2">
        <v>103984</v>
      </c>
      <c r="C111" s="2" t="s">
        <v>29</v>
      </c>
      <c r="D111" s="3" t="s">
        <v>317</v>
      </c>
      <c r="E111" s="4">
        <f>'MEMÓRIA DE CÁLCULO'!AC488</f>
        <v>4</v>
      </c>
      <c r="F111" s="2" t="s">
        <v>126</v>
      </c>
      <c r="G111" s="5">
        <v>21.99</v>
      </c>
      <c r="H111" s="5">
        <f t="shared" si="19"/>
        <v>21.99</v>
      </c>
      <c r="I111" s="5">
        <f t="shared" si="20"/>
        <v>27.487499999999997</v>
      </c>
      <c r="J111" s="5">
        <f t="shared" si="21"/>
        <v>109.94999999999999</v>
      </c>
    </row>
    <row r="112" spans="1:10" ht="15" x14ac:dyDescent="0.25">
      <c r="A112" s="2" t="s">
        <v>199</v>
      </c>
      <c r="B112" s="2">
        <v>103980</v>
      </c>
      <c r="C112" s="2" t="s">
        <v>29</v>
      </c>
      <c r="D112" s="3" t="s">
        <v>318</v>
      </c>
      <c r="E112" s="4">
        <f>'MEMÓRIA DE CÁLCULO'!AC492</f>
        <v>11</v>
      </c>
      <c r="F112" s="2" t="s">
        <v>126</v>
      </c>
      <c r="G112" s="5">
        <v>20.03</v>
      </c>
      <c r="H112" s="5">
        <f t="shared" si="19"/>
        <v>20.03</v>
      </c>
      <c r="I112" s="5">
        <f t="shared" si="20"/>
        <v>25.037500000000001</v>
      </c>
      <c r="J112" s="5">
        <f t="shared" si="21"/>
        <v>275.41250000000002</v>
      </c>
    </row>
    <row r="113" spans="1:10" ht="15" x14ac:dyDescent="0.25">
      <c r="A113" s="2" t="s">
        <v>200</v>
      </c>
      <c r="B113" s="2">
        <v>89362</v>
      </c>
      <c r="C113" s="2" t="s">
        <v>29</v>
      </c>
      <c r="D113" s="3" t="s">
        <v>59</v>
      </c>
      <c r="E113" s="4">
        <f>'MEMÓRIA DE CÁLCULO'!AC497</f>
        <v>8</v>
      </c>
      <c r="F113" s="2" t="s">
        <v>126</v>
      </c>
      <c r="G113" s="5">
        <v>10.26</v>
      </c>
      <c r="H113" s="5">
        <f t="shared" si="19"/>
        <v>10.26</v>
      </c>
      <c r="I113" s="5">
        <f t="shared" si="20"/>
        <v>12.824999999999999</v>
      </c>
      <c r="J113" s="5">
        <f t="shared" si="21"/>
        <v>102.6</v>
      </c>
    </row>
    <row r="114" spans="1:10" ht="15" x14ac:dyDescent="0.25">
      <c r="A114" s="2" t="s">
        <v>201</v>
      </c>
      <c r="B114" s="2">
        <v>103985</v>
      </c>
      <c r="C114" s="2" t="s">
        <v>29</v>
      </c>
      <c r="D114" s="3" t="s">
        <v>319</v>
      </c>
      <c r="E114" s="4">
        <f>'MEMÓRIA DE CÁLCULO'!AC502</f>
        <v>1</v>
      </c>
      <c r="F114" s="2" t="s">
        <v>126</v>
      </c>
      <c r="G114" s="5">
        <v>25.21</v>
      </c>
      <c r="H114" s="5">
        <f t="shared" si="19"/>
        <v>25.21</v>
      </c>
      <c r="I114" s="5">
        <f t="shared" si="20"/>
        <v>31.512500000000003</v>
      </c>
      <c r="J114" s="5">
        <f t="shared" si="21"/>
        <v>31.512500000000003</v>
      </c>
    </row>
    <row r="115" spans="1:10" ht="15" x14ac:dyDescent="0.25">
      <c r="A115" s="2" t="s">
        <v>202</v>
      </c>
      <c r="B115" s="2">
        <v>103981</v>
      </c>
      <c r="C115" s="2" t="s">
        <v>29</v>
      </c>
      <c r="D115" s="3" t="s">
        <v>320</v>
      </c>
      <c r="E115" s="4">
        <f>'MEMÓRIA DE CÁLCULO'!AC506</f>
        <v>3</v>
      </c>
      <c r="F115" s="2" t="s">
        <v>126</v>
      </c>
      <c r="G115" s="5">
        <v>20.11</v>
      </c>
      <c r="H115" s="5">
        <f t="shared" si="19"/>
        <v>20.11</v>
      </c>
      <c r="I115" s="5">
        <f t="shared" si="20"/>
        <v>25.137499999999999</v>
      </c>
      <c r="J115" s="5">
        <f t="shared" si="21"/>
        <v>75.412499999999994</v>
      </c>
    </row>
    <row r="116" spans="1:10" ht="15" x14ac:dyDescent="0.25">
      <c r="A116" s="2" t="s">
        <v>203</v>
      </c>
      <c r="B116" s="2">
        <v>89363</v>
      </c>
      <c r="C116" s="2" t="s">
        <v>29</v>
      </c>
      <c r="D116" s="3" t="s">
        <v>321</v>
      </c>
      <c r="E116" s="4">
        <f>'MEMÓRIA DE CÁLCULO'!AC511</f>
        <v>2</v>
      </c>
      <c r="F116" s="2" t="s">
        <v>126</v>
      </c>
      <c r="G116" s="5">
        <v>11.26</v>
      </c>
      <c r="H116" s="5">
        <f t="shared" si="19"/>
        <v>11.26</v>
      </c>
      <c r="I116" s="5">
        <f t="shared" si="20"/>
        <v>14.074999999999999</v>
      </c>
      <c r="J116" s="5">
        <f t="shared" si="21"/>
        <v>28.15</v>
      </c>
    </row>
    <row r="117" spans="1:10" ht="15" x14ac:dyDescent="0.25">
      <c r="A117" s="2" t="s">
        <v>204</v>
      </c>
      <c r="B117" s="2">
        <v>104011</v>
      </c>
      <c r="C117" s="2" t="s">
        <v>29</v>
      </c>
      <c r="D117" s="3" t="s">
        <v>322</v>
      </c>
      <c r="E117" s="4">
        <f>'MEMÓRIA DE CÁLCULO'!AC515</f>
        <v>10</v>
      </c>
      <c r="F117" s="2" t="s">
        <v>126</v>
      </c>
      <c r="G117" s="5">
        <v>28.88</v>
      </c>
      <c r="H117" s="5">
        <f t="shared" si="19"/>
        <v>28.88</v>
      </c>
      <c r="I117" s="5">
        <f t="shared" si="20"/>
        <v>36.1</v>
      </c>
      <c r="J117" s="5">
        <f t="shared" si="21"/>
        <v>361</v>
      </c>
    </row>
    <row r="118" spans="1:10" ht="30" x14ac:dyDescent="0.25">
      <c r="A118" s="2" t="s">
        <v>205</v>
      </c>
      <c r="B118" s="2">
        <v>90373</v>
      </c>
      <c r="C118" s="2" t="s">
        <v>29</v>
      </c>
      <c r="D118" s="3" t="s">
        <v>324</v>
      </c>
      <c r="E118" s="4">
        <f>'MEMÓRIA DE CÁLCULO'!AC520</f>
        <v>4</v>
      </c>
      <c r="F118" s="2" t="s">
        <v>126</v>
      </c>
      <c r="G118" s="5">
        <v>14.98</v>
      </c>
      <c r="H118" s="5">
        <f t="shared" si="19"/>
        <v>14.98</v>
      </c>
      <c r="I118" s="5">
        <f t="shared" si="20"/>
        <v>18.725000000000001</v>
      </c>
      <c r="J118" s="5">
        <f t="shared" si="21"/>
        <v>74.900000000000006</v>
      </c>
    </row>
    <row r="119" spans="1:10" ht="30" x14ac:dyDescent="0.25">
      <c r="A119" s="2" t="s">
        <v>206</v>
      </c>
      <c r="B119" s="2">
        <v>89396</v>
      </c>
      <c r="C119" s="2" t="s">
        <v>29</v>
      </c>
      <c r="D119" s="3" t="s">
        <v>323</v>
      </c>
      <c r="E119" s="4">
        <f>'MEMÓRIA DE CÁLCULO'!AC525</f>
        <v>6</v>
      </c>
      <c r="F119" s="2" t="s">
        <v>126</v>
      </c>
      <c r="G119" s="5">
        <v>23.88</v>
      </c>
      <c r="H119" s="5">
        <f t="shared" si="19"/>
        <v>23.88</v>
      </c>
      <c r="I119" s="5">
        <f t="shared" si="20"/>
        <v>29.849999999999998</v>
      </c>
      <c r="J119" s="5">
        <f t="shared" si="21"/>
        <v>179.1</v>
      </c>
    </row>
    <row r="120" spans="1:10" ht="30" x14ac:dyDescent="0.25">
      <c r="A120" s="2" t="s">
        <v>207</v>
      </c>
      <c r="B120" s="2">
        <v>103994</v>
      </c>
      <c r="C120" s="2" t="s">
        <v>29</v>
      </c>
      <c r="D120" s="3" t="s">
        <v>328</v>
      </c>
      <c r="E120" s="4">
        <f>'MEMÓRIA DE CÁLCULO'!AC530</f>
        <v>20</v>
      </c>
      <c r="F120" s="2" t="s">
        <v>126</v>
      </c>
      <c r="G120" s="5">
        <v>16.48</v>
      </c>
      <c r="H120" s="5">
        <f t="shared" si="19"/>
        <v>16.48</v>
      </c>
      <c r="I120" s="5">
        <f t="shared" si="20"/>
        <v>20.6</v>
      </c>
      <c r="J120" s="5">
        <f t="shared" si="21"/>
        <v>412</v>
      </c>
    </row>
    <row r="121" spans="1:10" ht="30" x14ac:dyDescent="0.25">
      <c r="A121" s="2" t="s">
        <v>208</v>
      </c>
      <c r="B121" s="2">
        <v>89383</v>
      </c>
      <c r="C121" s="2" t="s">
        <v>29</v>
      </c>
      <c r="D121" s="3" t="s">
        <v>325</v>
      </c>
      <c r="E121" s="4">
        <f>'MEMÓRIA DE CÁLCULO'!AC536</f>
        <v>4</v>
      </c>
      <c r="F121" s="2" t="s">
        <v>126</v>
      </c>
      <c r="G121" s="5">
        <v>7.29</v>
      </c>
      <c r="H121" s="5">
        <f t="shared" si="19"/>
        <v>7.29</v>
      </c>
      <c r="I121" s="5">
        <f t="shared" si="20"/>
        <v>9.1125000000000007</v>
      </c>
      <c r="J121" s="5">
        <f t="shared" si="21"/>
        <v>36.450000000000003</v>
      </c>
    </row>
    <row r="122" spans="1:10" ht="15" x14ac:dyDescent="0.25">
      <c r="A122" s="2" t="s">
        <v>209</v>
      </c>
      <c r="B122" s="2">
        <v>99635</v>
      </c>
      <c r="C122" s="2" t="s">
        <v>29</v>
      </c>
      <c r="D122" s="3" t="s">
        <v>312</v>
      </c>
      <c r="E122" s="4">
        <f>'MEMÓRIA DE CÁLCULO'!AC541</f>
        <v>10</v>
      </c>
      <c r="F122" s="2" t="s">
        <v>126</v>
      </c>
      <c r="G122" s="5">
        <v>439.32</v>
      </c>
      <c r="H122" s="5">
        <f>(G122*(1-$G$7))</f>
        <v>439.32</v>
      </c>
      <c r="I122" s="5">
        <f t="shared" si="20"/>
        <v>549.15</v>
      </c>
      <c r="J122" s="5">
        <f t="shared" si="21"/>
        <v>5491.5</v>
      </c>
    </row>
    <row r="123" spans="1:10" ht="15" x14ac:dyDescent="0.25">
      <c r="A123" s="2" t="s">
        <v>210</v>
      </c>
      <c r="B123" s="2">
        <v>94498</v>
      </c>
      <c r="C123" s="2" t="s">
        <v>29</v>
      </c>
      <c r="D123" s="3" t="s">
        <v>330</v>
      </c>
      <c r="E123" s="4">
        <f>'MEMÓRIA DE CÁLCULO'!AC546</f>
        <v>2</v>
      </c>
      <c r="F123" s="2" t="s">
        <v>126</v>
      </c>
      <c r="G123" s="5">
        <v>197.88</v>
      </c>
      <c r="H123" s="5">
        <f>(G123*(1-$G$7))</f>
        <v>197.88</v>
      </c>
      <c r="I123" s="5">
        <f>(H123*(1+$I$7))</f>
        <v>247.35</v>
      </c>
      <c r="J123" s="5">
        <f>I123*E123</f>
        <v>494.7</v>
      </c>
    </row>
    <row r="124" spans="1:10" ht="30" x14ac:dyDescent="0.25">
      <c r="A124" s="2" t="s">
        <v>461</v>
      </c>
      <c r="B124" s="2">
        <v>94794</v>
      </c>
      <c r="C124" s="2" t="s">
        <v>29</v>
      </c>
      <c r="D124" s="3" t="s">
        <v>327</v>
      </c>
      <c r="E124" s="4">
        <f>'MEMÓRIA DE CÁLCULO'!AC551</f>
        <v>2</v>
      </c>
      <c r="F124" s="2" t="s">
        <v>126</v>
      </c>
      <c r="G124" s="5">
        <v>226.23</v>
      </c>
      <c r="H124" s="5">
        <f>(G124*(1-$G$7))</f>
        <v>226.23</v>
      </c>
      <c r="I124" s="5">
        <f>(H124*(1+$I$7))</f>
        <v>282.78749999999997</v>
      </c>
      <c r="J124" s="5">
        <f>I124*E124</f>
        <v>565.57499999999993</v>
      </c>
    </row>
    <row r="125" spans="1:10" ht="30" x14ac:dyDescent="0.25">
      <c r="A125" s="2" t="s">
        <v>491</v>
      </c>
      <c r="B125" s="2">
        <v>89987</v>
      </c>
      <c r="C125" s="2" t="s">
        <v>29</v>
      </c>
      <c r="D125" s="3" t="s">
        <v>326</v>
      </c>
      <c r="E125" s="4">
        <f>'MEMÓRIA DE CÁLCULO'!AC556</f>
        <v>2</v>
      </c>
      <c r="F125" s="2" t="s">
        <v>126</v>
      </c>
      <c r="G125" s="5">
        <v>127.64</v>
      </c>
      <c r="H125" s="5">
        <f t="shared" ref="H125:H126" si="22">(G125*(1-$G$7))</f>
        <v>127.64</v>
      </c>
      <c r="I125" s="5">
        <f t="shared" ref="I125:I126" si="23">(H125*(1+$I$7))</f>
        <v>159.55000000000001</v>
      </c>
      <c r="J125" s="5">
        <f t="shared" ref="J125:J126" si="24">I125*E125</f>
        <v>319.10000000000002</v>
      </c>
    </row>
    <row r="126" spans="1:10" ht="30" x14ac:dyDescent="0.25">
      <c r="A126" s="2" t="s">
        <v>492</v>
      </c>
      <c r="B126" s="2">
        <v>102623</v>
      </c>
      <c r="C126" s="2" t="s">
        <v>29</v>
      </c>
      <c r="D126" s="3" t="s">
        <v>329</v>
      </c>
      <c r="E126" s="4">
        <f>'MEMÓRIA DE CÁLCULO'!AC561</f>
        <v>1</v>
      </c>
      <c r="F126" s="2" t="s">
        <v>126</v>
      </c>
      <c r="G126" s="5">
        <v>925.95</v>
      </c>
      <c r="H126" s="5">
        <f t="shared" si="22"/>
        <v>925.95</v>
      </c>
      <c r="I126" s="5">
        <f t="shared" si="23"/>
        <v>1157.4375</v>
      </c>
      <c r="J126" s="5">
        <f t="shared" si="24"/>
        <v>1157.4375</v>
      </c>
    </row>
    <row r="127" spans="1:10" ht="30" x14ac:dyDescent="0.25">
      <c r="A127" s="2" t="s">
        <v>493</v>
      </c>
      <c r="B127" s="2">
        <v>89714</v>
      </c>
      <c r="C127" s="2" t="s">
        <v>29</v>
      </c>
      <c r="D127" s="3" t="s">
        <v>302</v>
      </c>
      <c r="E127" s="4">
        <f>'MEMÓRIA DE CÁLCULO'!AC565</f>
        <v>50.45</v>
      </c>
      <c r="F127" s="2" t="s">
        <v>47</v>
      </c>
      <c r="G127" s="5">
        <v>42.45</v>
      </c>
      <c r="H127" s="5">
        <f t="shared" si="19"/>
        <v>42.45</v>
      </c>
      <c r="I127" s="5">
        <f t="shared" si="20"/>
        <v>53.0625</v>
      </c>
      <c r="J127" s="5">
        <f t="shared" si="21"/>
        <v>2677.0031250000002</v>
      </c>
    </row>
    <row r="128" spans="1:10" ht="30" x14ac:dyDescent="0.25">
      <c r="A128" s="2" t="s">
        <v>494</v>
      </c>
      <c r="B128" s="2">
        <v>89712</v>
      </c>
      <c r="C128" s="2" t="s">
        <v>29</v>
      </c>
      <c r="D128" s="3" t="s">
        <v>60</v>
      </c>
      <c r="E128" s="4">
        <f>'MEMÓRIA DE CÁLCULO'!AC571</f>
        <v>28.15</v>
      </c>
      <c r="F128" s="2" t="s">
        <v>47</v>
      </c>
      <c r="G128" s="5">
        <v>30.49</v>
      </c>
      <c r="H128" s="5">
        <f t="shared" si="19"/>
        <v>30.49</v>
      </c>
      <c r="I128" s="5">
        <f t="shared" si="20"/>
        <v>38.112499999999997</v>
      </c>
      <c r="J128" s="5">
        <f t="shared" si="21"/>
        <v>1072.8668749999999</v>
      </c>
    </row>
    <row r="129" spans="1:10" ht="30" x14ac:dyDescent="0.25">
      <c r="A129" s="2" t="s">
        <v>495</v>
      </c>
      <c r="B129" s="2">
        <v>89711</v>
      </c>
      <c r="C129" s="2" t="s">
        <v>29</v>
      </c>
      <c r="D129" s="3" t="s">
        <v>303</v>
      </c>
      <c r="E129" s="4">
        <f>'MEMÓRIA DE CÁLCULO'!AC576</f>
        <v>20.9</v>
      </c>
      <c r="F129" s="2" t="s">
        <v>47</v>
      </c>
      <c r="G129" s="5">
        <v>23.67</v>
      </c>
      <c r="H129" s="5">
        <f t="shared" si="19"/>
        <v>23.67</v>
      </c>
      <c r="I129" s="5">
        <f t="shared" si="20"/>
        <v>29.587500000000002</v>
      </c>
      <c r="J129" s="5">
        <f t="shared" si="21"/>
        <v>618.37874999999997</v>
      </c>
    </row>
    <row r="130" spans="1:10" ht="30" x14ac:dyDescent="0.25">
      <c r="A130" s="2" t="s">
        <v>496</v>
      </c>
      <c r="B130" s="2">
        <v>89850</v>
      </c>
      <c r="C130" s="2" t="s">
        <v>29</v>
      </c>
      <c r="D130" s="3" t="s">
        <v>304</v>
      </c>
      <c r="E130" s="4">
        <f>'MEMÓRIA DE CÁLCULO'!AC581</f>
        <v>10</v>
      </c>
      <c r="F130" s="2" t="s">
        <v>126</v>
      </c>
      <c r="G130" s="5">
        <v>33.99</v>
      </c>
      <c r="H130" s="5">
        <f t="shared" si="19"/>
        <v>33.99</v>
      </c>
      <c r="I130" s="5">
        <f t="shared" si="20"/>
        <v>42.487500000000004</v>
      </c>
      <c r="J130" s="5">
        <f t="shared" si="21"/>
        <v>424.87500000000006</v>
      </c>
    </row>
    <row r="131" spans="1:10" ht="30" x14ac:dyDescent="0.25">
      <c r="A131" s="2" t="s">
        <v>497</v>
      </c>
      <c r="B131" s="2">
        <v>89731</v>
      </c>
      <c r="C131" s="2" t="s">
        <v>29</v>
      </c>
      <c r="D131" s="3" t="s">
        <v>61</v>
      </c>
      <c r="E131" s="4">
        <f>'MEMÓRIA DE CÁLCULO'!AC586</f>
        <v>4</v>
      </c>
      <c r="F131" s="2" t="s">
        <v>126</v>
      </c>
      <c r="G131" s="5">
        <v>15.94</v>
      </c>
      <c r="H131" s="5">
        <f t="shared" si="19"/>
        <v>15.94</v>
      </c>
      <c r="I131" s="5">
        <f t="shared" si="20"/>
        <v>19.925000000000001</v>
      </c>
      <c r="J131" s="5">
        <f t="shared" si="21"/>
        <v>79.7</v>
      </c>
    </row>
    <row r="132" spans="1:10" ht="30" x14ac:dyDescent="0.25">
      <c r="A132" s="2" t="s">
        <v>498</v>
      </c>
      <c r="B132" s="2">
        <v>89724</v>
      </c>
      <c r="C132" s="2" t="s">
        <v>29</v>
      </c>
      <c r="D132" s="3" t="s">
        <v>305</v>
      </c>
      <c r="E132" s="4">
        <f>'MEMÓRIA DE CÁLCULO'!AC591</f>
        <v>10</v>
      </c>
      <c r="F132" s="2" t="s">
        <v>126</v>
      </c>
      <c r="G132" s="5">
        <v>11.48</v>
      </c>
      <c r="H132" s="5">
        <f t="shared" si="19"/>
        <v>11.48</v>
      </c>
      <c r="I132" s="5">
        <f t="shared" si="20"/>
        <v>14.350000000000001</v>
      </c>
      <c r="J132" s="5">
        <f t="shared" si="21"/>
        <v>143.5</v>
      </c>
    </row>
    <row r="133" spans="1:10" ht="30" x14ac:dyDescent="0.25">
      <c r="A133" s="2" t="s">
        <v>499</v>
      </c>
      <c r="B133" s="2">
        <v>89851</v>
      </c>
      <c r="C133" s="2" t="s">
        <v>29</v>
      </c>
      <c r="D133" s="3" t="s">
        <v>306</v>
      </c>
      <c r="E133" s="4">
        <f>'MEMÓRIA DE CÁLCULO'!AC596</f>
        <v>12</v>
      </c>
      <c r="F133" s="2" t="s">
        <v>126</v>
      </c>
      <c r="G133" s="5">
        <v>35.47</v>
      </c>
      <c r="H133" s="5">
        <f t="shared" si="19"/>
        <v>35.47</v>
      </c>
      <c r="I133" s="5">
        <f t="shared" si="20"/>
        <v>44.337499999999999</v>
      </c>
      <c r="J133" s="5">
        <f t="shared" si="21"/>
        <v>532.04999999999995</v>
      </c>
    </row>
    <row r="134" spans="1:10" ht="30" x14ac:dyDescent="0.25">
      <c r="A134" s="2" t="s">
        <v>500</v>
      </c>
      <c r="B134" s="2">
        <v>89726</v>
      </c>
      <c r="C134" s="2" t="s">
        <v>29</v>
      </c>
      <c r="D134" s="3" t="s">
        <v>307</v>
      </c>
      <c r="E134" s="4">
        <f>'MEMÓRIA DE CÁLCULO'!AC601</f>
        <v>12</v>
      </c>
      <c r="F134" s="2" t="s">
        <v>126</v>
      </c>
      <c r="G134" s="5">
        <v>11.76</v>
      </c>
      <c r="H134" s="5">
        <f t="shared" si="19"/>
        <v>11.76</v>
      </c>
      <c r="I134" s="5">
        <f t="shared" si="20"/>
        <v>14.7</v>
      </c>
      <c r="J134" s="5">
        <f t="shared" si="21"/>
        <v>176.39999999999998</v>
      </c>
    </row>
    <row r="135" spans="1:10" ht="30" x14ac:dyDescent="0.25">
      <c r="A135" s="2" t="s">
        <v>501</v>
      </c>
      <c r="B135" s="2">
        <v>89861</v>
      </c>
      <c r="C135" s="2" t="s">
        <v>29</v>
      </c>
      <c r="D135" s="3" t="s">
        <v>308</v>
      </c>
      <c r="E135" s="4">
        <f>'MEMÓRIA DE CÁLCULO'!AC606</f>
        <v>8</v>
      </c>
      <c r="F135" s="2" t="s">
        <v>126</v>
      </c>
      <c r="G135" s="5">
        <v>63.49</v>
      </c>
      <c r="H135" s="5">
        <f t="shared" si="19"/>
        <v>63.49</v>
      </c>
      <c r="I135" s="5">
        <f t="shared" si="20"/>
        <v>79.362499999999997</v>
      </c>
      <c r="J135" s="5">
        <f t="shared" si="21"/>
        <v>634.9</v>
      </c>
    </row>
    <row r="136" spans="1:10" ht="30" x14ac:dyDescent="0.25">
      <c r="A136" s="2" t="s">
        <v>502</v>
      </c>
      <c r="B136" s="2">
        <v>104345</v>
      </c>
      <c r="C136" s="2" t="s">
        <v>29</v>
      </c>
      <c r="D136" s="3" t="s">
        <v>309</v>
      </c>
      <c r="E136" s="4">
        <f>'MEMÓRIA DE CÁLCULO'!AC611</f>
        <v>6</v>
      </c>
      <c r="F136" s="2" t="s">
        <v>126</v>
      </c>
      <c r="G136" s="5">
        <v>47.88</v>
      </c>
      <c r="H136" s="5">
        <f t="shared" si="19"/>
        <v>47.88</v>
      </c>
      <c r="I136" s="5">
        <f t="shared" si="20"/>
        <v>59.85</v>
      </c>
      <c r="J136" s="5">
        <f t="shared" si="21"/>
        <v>359.1</v>
      </c>
    </row>
    <row r="137" spans="1:10" ht="30" x14ac:dyDescent="0.25">
      <c r="A137" s="2" t="s">
        <v>503</v>
      </c>
      <c r="B137" s="2">
        <v>89783</v>
      </c>
      <c r="C137" s="2" t="s">
        <v>29</v>
      </c>
      <c r="D137" s="3" t="s">
        <v>310</v>
      </c>
      <c r="E137" s="4">
        <f>'MEMÓRIA DE CÁLCULO'!AC616</f>
        <v>6</v>
      </c>
      <c r="F137" s="2" t="s">
        <v>126</v>
      </c>
      <c r="G137" s="5">
        <v>16.88</v>
      </c>
      <c r="H137" s="5">
        <f t="shared" si="19"/>
        <v>16.88</v>
      </c>
      <c r="I137" s="5">
        <f t="shared" si="20"/>
        <v>21.099999999999998</v>
      </c>
      <c r="J137" s="5">
        <f t="shared" si="21"/>
        <v>126.6</v>
      </c>
    </row>
    <row r="138" spans="1:10" ht="30" x14ac:dyDescent="0.25">
      <c r="A138" s="2" t="s">
        <v>504</v>
      </c>
      <c r="B138" s="2">
        <v>104329</v>
      </c>
      <c r="C138" s="2" t="s">
        <v>29</v>
      </c>
      <c r="D138" s="3" t="s">
        <v>311</v>
      </c>
      <c r="E138" s="4">
        <f>'MEMÓRIA DE CÁLCULO'!AC621</f>
        <v>6</v>
      </c>
      <c r="F138" s="2" t="s">
        <v>126</v>
      </c>
      <c r="G138" s="5">
        <v>101.83</v>
      </c>
      <c r="H138" s="5">
        <f t="shared" si="19"/>
        <v>101.83</v>
      </c>
      <c r="I138" s="5">
        <f t="shared" si="20"/>
        <v>127.28749999999999</v>
      </c>
      <c r="J138" s="5">
        <f t="shared" si="21"/>
        <v>763.72499999999991</v>
      </c>
    </row>
    <row r="139" spans="1:10" ht="15" x14ac:dyDescent="0.25">
      <c r="A139" s="2" t="s">
        <v>505</v>
      </c>
      <c r="B139" s="2">
        <v>95469</v>
      </c>
      <c r="C139" s="2" t="s">
        <v>29</v>
      </c>
      <c r="D139" s="54" t="s">
        <v>569</v>
      </c>
      <c r="E139" s="4">
        <f>'MEMÓRIA DE CÁLCULO'!AC626</f>
        <v>8</v>
      </c>
      <c r="F139" s="2" t="s">
        <v>126</v>
      </c>
      <c r="G139" s="5">
        <v>360.6</v>
      </c>
      <c r="H139" s="5">
        <f t="shared" si="19"/>
        <v>360.6</v>
      </c>
      <c r="I139" s="5">
        <f t="shared" si="20"/>
        <v>450.75</v>
      </c>
      <c r="J139" s="5">
        <f t="shared" si="21"/>
        <v>3606</v>
      </c>
    </row>
    <row r="140" spans="1:10" ht="30" x14ac:dyDescent="0.25">
      <c r="A140" s="2" t="s">
        <v>506</v>
      </c>
      <c r="B140" s="2">
        <v>95471</v>
      </c>
      <c r="C140" s="2" t="s">
        <v>29</v>
      </c>
      <c r="D140" s="54" t="s">
        <v>693</v>
      </c>
      <c r="E140" s="4">
        <f>'MEMÓRIA DE CÁLCULO'!AC631</f>
        <v>2</v>
      </c>
      <c r="F140" s="2" t="s">
        <v>126</v>
      </c>
      <c r="G140" s="5">
        <v>932.66</v>
      </c>
      <c r="H140" s="5">
        <f t="shared" si="19"/>
        <v>932.66</v>
      </c>
      <c r="I140" s="5">
        <f t="shared" si="20"/>
        <v>1165.825</v>
      </c>
      <c r="J140" s="5">
        <f t="shared" si="21"/>
        <v>2331.65</v>
      </c>
    </row>
    <row r="141" spans="1:10" ht="15" x14ac:dyDescent="0.25">
      <c r="A141" s="2" t="s">
        <v>507</v>
      </c>
      <c r="B141" s="2">
        <v>100849</v>
      </c>
      <c r="C141" s="2" t="s">
        <v>29</v>
      </c>
      <c r="D141" s="3" t="s">
        <v>56</v>
      </c>
      <c r="E141" s="4">
        <f>'MEMÓRIA DE CÁLCULO'!AC636</f>
        <v>10</v>
      </c>
      <c r="F141" s="2" t="s">
        <v>126</v>
      </c>
      <c r="G141" s="5">
        <v>37.15</v>
      </c>
      <c r="H141" s="5">
        <f t="shared" si="19"/>
        <v>37.15</v>
      </c>
      <c r="I141" s="5">
        <f t="shared" si="20"/>
        <v>46.4375</v>
      </c>
      <c r="J141" s="5">
        <f t="shared" si="21"/>
        <v>464.375</v>
      </c>
    </row>
    <row r="142" spans="1:10" ht="30" x14ac:dyDescent="0.25">
      <c r="A142" s="2" t="s">
        <v>508</v>
      </c>
      <c r="B142" s="2">
        <v>86941</v>
      </c>
      <c r="C142" s="2" t="s">
        <v>29</v>
      </c>
      <c r="D142" s="3" t="s">
        <v>334</v>
      </c>
      <c r="E142" s="4">
        <f>'MEMÓRIA DE CÁLCULO'!AC641</f>
        <v>2</v>
      </c>
      <c r="F142" s="2" t="s">
        <v>126</v>
      </c>
      <c r="G142" s="5">
        <v>1178.18</v>
      </c>
      <c r="H142" s="5">
        <f t="shared" si="19"/>
        <v>1178.18</v>
      </c>
      <c r="I142" s="5">
        <f t="shared" si="20"/>
        <v>1472.7250000000001</v>
      </c>
      <c r="J142" s="5">
        <f t="shared" si="21"/>
        <v>2945.4500000000003</v>
      </c>
    </row>
    <row r="143" spans="1:10" s="107" customFormat="1" ht="30" x14ac:dyDescent="0.25">
      <c r="A143" s="2" t="s">
        <v>509</v>
      </c>
      <c r="B143" s="12" t="str">
        <f>'COMPOSIÇÕES PRÓPRIAS'!B56</f>
        <v>CP08</v>
      </c>
      <c r="C143" s="2" t="s">
        <v>98</v>
      </c>
      <c r="D143" s="3" t="str">
        <f>'COMPOSIÇÕES PRÓPRIAS'!D56</f>
        <v>BANCADA DE GRANITO CINZA POLIDO, DE 3,30 X 0,60 M, INCL. CUBA DE EMBUTIR OVAL LOUÇA BRANCA 35 X 50 CM, VÁLVULA METAL CROMADO, SIFÃO FLEXÍVEL PVC, ENGATE 30 CM, TORNEIRA CROMADA DE MESA, PADRÃO POPULAR - FORNECIMENTO E INSTALAÇÃO</v>
      </c>
      <c r="E143" s="4">
        <f>'MEMÓRIA DE CÁLCULO'!AC646</f>
        <v>2</v>
      </c>
      <c r="F143" s="2" t="str">
        <f>'COMPOSIÇÕES PRÓPRIAS'!F56</f>
        <v>UNID</v>
      </c>
      <c r="G143" s="5">
        <f>'COMPOSIÇÕES PRÓPRIAS'!I56</f>
        <v>3865.6673673710002</v>
      </c>
      <c r="H143" s="5">
        <f t="shared" si="19"/>
        <v>3865.6673673710002</v>
      </c>
      <c r="I143" s="5">
        <f t="shared" si="20"/>
        <v>4832.08420921375</v>
      </c>
      <c r="J143" s="5">
        <f>I143*E143</f>
        <v>9664.1684184275</v>
      </c>
    </row>
    <row r="144" spans="1:10" ht="30" x14ac:dyDescent="0.25">
      <c r="A144" s="2" t="s">
        <v>510</v>
      </c>
      <c r="B144" s="12">
        <v>97902</v>
      </c>
      <c r="C144" s="2" t="s">
        <v>29</v>
      </c>
      <c r="D144" s="3" t="s">
        <v>335</v>
      </c>
      <c r="E144" s="4">
        <v>2</v>
      </c>
      <c r="F144" s="2" t="s">
        <v>126</v>
      </c>
      <c r="G144" s="5">
        <v>581.97</v>
      </c>
      <c r="H144" s="5">
        <f t="shared" si="19"/>
        <v>581.97</v>
      </c>
      <c r="I144" s="5">
        <f t="shared" si="20"/>
        <v>727.46250000000009</v>
      </c>
      <c r="J144" s="5">
        <f t="shared" si="21"/>
        <v>1454.9250000000002</v>
      </c>
    </row>
    <row r="145" spans="1:10" ht="30" x14ac:dyDescent="0.25">
      <c r="A145" s="2" t="s">
        <v>511</v>
      </c>
      <c r="B145" s="12">
        <v>98054</v>
      </c>
      <c r="C145" s="2" t="s">
        <v>29</v>
      </c>
      <c r="D145" s="3" t="s">
        <v>337</v>
      </c>
      <c r="E145" s="4">
        <v>1</v>
      </c>
      <c r="F145" s="2" t="s">
        <v>126</v>
      </c>
      <c r="G145" s="5">
        <v>4936.01</v>
      </c>
      <c r="H145" s="5">
        <f t="shared" si="19"/>
        <v>4936.01</v>
      </c>
      <c r="I145" s="5">
        <f t="shared" si="20"/>
        <v>6170.0125000000007</v>
      </c>
      <c r="J145" s="5">
        <f t="shared" si="21"/>
        <v>6170.0125000000007</v>
      </c>
    </row>
    <row r="146" spans="1:10" ht="30" x14ac:dyDescent="0.25">
      <c r="A146" s="2" t="s">
        <v>512</v>
      </c>
      <c r="B146" s="12">
        <v>98059</v>
      </c>
      <c r="C146" s="2" t="s">
        <v>29</v>
      </c>
      <c r="D146" s="3" t="s">
        <v>338</v>
      </c>
      <c r="E146" s="4">
        <v>1</v>
      </c>
      <c r="F146" s="2" t="s">
        <v>126</v>
      </c>
      <c r="G146" s="5">
        <v>4031.93</v>
      </c>
      <c r="H146" s="5">
        <f t="shared" si="19"/>
        <v>4031.93</v>
      </c>
      <c r="I146" s="5">
        <f t="shared" si="20"/>
        <v>5039.9124999999995</v>
      </c>
      <c r="J146" s="5">
        <f t="shared" si="21"/>
        <v>5039.9124999999995</v>
      </c>
    </row>
    <row r="147" spans="1:10" ht="30" x14ac:dyDescent="0.25">
      <c r="A147" s="2" t="s">
        <v>513</v>
      </c>
      <c r="B147" s="12">
        <v>98080</v>
      </c>
      <c r="C147" s="2" t="s">
        <v>29</v>
      </c>
      <c r="D147" s="3" t="s">
        <v>339</v>
      </c>
      <c r="E147" s="4">
        <v>1</v>
      </c>
      <c r="F147" s="2" t="s">
        <v>126</v>
      </c>
      <c r="G147" s="5">
        <v>9614.91</v>
      </c>
      <c r="H147" s="5">
        <f t="shared" si="19"/>
        <v>9614.91</v>
      </c>
      <c r="I147" s="5">
        <f t="shared" si="20"/>
        <v>12018.637500000001</v>
      </c>
      <c r="J147" s="5">
        <f t="shared" si="21"/>
        <v>12018.637500000001</v>
      </c>
    </row>
    <row r="148" spans="1:10" ht="15" x14ac:dyDescent="0.25">
      <c r="A148" s="2" t="s">
        <v>514</v>
      </c>
      <c r="B148" s="2">
        <v>93358</v>
      </c>
      <c r="C148" s="2" t="s">
        <v>29</v>
      </c>
      <c r="D148" s="7" t="s">
        <v>141</v>
      </c>
      <c r="E148" s="4">
        <f>'MEMÓRIA DE CÁLCULO'!AC672</f>
        <v>55</v>
      </c>
      <c r="F148" s="2" t="s">
        <v>36</v>
      </c>
      <c r="G148" s="5">
        <v>92.88</v>
      </c>
      <c r="H148" s="5">
        <f t="shared" si="19"/>
        <v>92.88</v>
      </c>
      <c r="I148" s="5">
        <f t="shared" si="20"/>
        <v>116.1</v>
      </c>
      <c r="J148" s="5">
        <f>I148*E148</f>
        <v>6385.5</v>
      </c>
    </row>
    <row r="149" spans="1:10" ht="15" x14ac:dyDescent="0.25">
      <c r="A149" s="2" t="s">
        <v>515</v>
      </c>
      <c r="B149" s="2">
        <v>104737</v>
      </c>
      <c r="C149" s="2" t="s">
        <v>29</v>
      </c>
      <c r="D149" s="7" t="s">
        <v>144</v>
      </c>
      <c r="E149" s="4">
        <f>'MEMÓRIA DE CÁLCULO'!AC676</f>
        <v>4.75</v>
      </c>
      <c r="F149" s="2" t="s">
        <v>36</v>
      </c>
      <c r="G149" s="5">
        <v>23.76</v>
      </c>
      <c r="H149" s="5">
        <f t="shared" si="19"/>
        <v>23.76</v>
      </c>
      <c r="I149" s="5">
        <f t="shared" si="20"/>
        <v>29.700000000000003</v>
      </c>
      <c r="J149" s="5">
        <f>I149*E149</f>
        <v>141.07500000000002</v>
      </c>
    </row>
    <row r="150" spans="1:10" s="158" customFormat="1" ht="15" x14ac:dyDescent="0.25">
      <c r="A150" s="155" t="s">
        <v>211</v>
      </c>
      <c r="B150" s="155"/>
      <c r="C150" s="155"/>
      <c r="D150" s="156" t="s">
        <v>187</v>
      </c>
      <c r="E150" s="155"/>
      <c r="F150" s="155"/>
      <c r="G150" s="155"/>
      <c r="H150" s="157"/>
      <c r="I150" s="157"/>
      <c r="J150" s="157">
        <f>SUBTOTAL(9,J151:J169)</f>
        <v>945744.56312150008</v>
      </c>
    </row>
    <row r="151" spans="1:10" ht="15" x14ac:dyDescent="0.25">
      <c r="A151" s="2" t="s">
        <v>212</v>
      </c>
      <c r="B151" s="2">
        <v>93358</v>
      </c>
      <c r="C151" s="2" t="s">
        <v>29</v>
      </c>
      <c r="D151" s="7" t="s">
        <v>141</v>
      </c>
      <c r="E151" s="4">
        <f>'MEMÓRIA DE CÁLCULO'!AC681</f>
        <v>35.489999999999995</v>
      </c>
      <c r="F151" s="2" t="s">
        <v>36</v>
      </c>
      <c r="G151" s="5">
        <v>92.88</v>
      </c>
      <c r="H151" s="5">
        <f t="shared" ref="H151:H169" si="25">(G151*(1-$G$7))</f>
        <v>92.88</v>
      </c>
      <c r="I151" s="5">
        <f t="shared" ref="I151:I169" si="26">(H151*(1+$I$7))</f>
        <v>116.1</v>
      </c>
      <c r="J151" s="5">
        <f>I151*E151</f>
        <v>4120.3889999999992</v>
      </c>
    </row>
    <row r="152" spans="1:10" ht="15" x14ac:dyDescent="0.25">
      <c r="A152" s="2" t="s">
        <v>213</v>
      </c>
      <c r="B152" s="2">
        <v>94266</v>
      </c>
      <c r="C152" s="2" t="s">
        <v>29</v>
      </c>
      <c r="D152" s="7" t="s">
        <v>145</v>
      </c>
      <c r="E152" s="4">
        <f>'MEMÓRIA DE CÁLCULO'!AC690</f>
        <v>1183</v>
      </c>
      <c r="F152" s="2" t="s">
        <v>47</v>
      </c>
      <c r="G152" s="5">
        <v>55.63</v>
      </c>
      <c r="H152" s="5">
        <f t="shared" si="25"/>
        <v>55.63</v>
      </c>
      <c r="I152" s="5">
        <f t="shared" si="26"/>
        <v>69.537500000000009</v>
      </c>
      <c r="J152" s="5">
        <f t="shared" ref="J152:J169" si="27">I152*E152</f>
        <v>82262.862500000003</v>
      </c>
    </row>
    <row r="153" spans="1:10" ht="15" x14ac:dyDescent="0.25">
      <c r="A153" s="2" t="s">
        <v>214</v>
      </c>
      <c r="B153" s="2">
        <v>104737</v>
      </c>
      <c r="C153" s="2" t="s">
        <v>29</v>
      </c>
      <c r="D153" s="7" t="s">
        <v>144</v>
      </c>
      <c r="E153" s="4">
        <f>'MEMÓRIA DE CÁLCULO'!AC699</f>
        <v>8.8724999999999987</v>
      </c>
      <c r="F153" s="2" t="s">
        <v>36</v>
      </c>
      <c r="G153" s="5">
        <v>23.76</v>
      </c>
      <c r="H153" s="5">
        <f t="shared" si="25"/>
        <v>23.76</v>
      </c>
      <c r="I153" s="5">
        <f t="shared" si="26"/>
        <v>29.700000000000003</v>
      </c>
      <c r="J153" s="5">
        <f>I153*E153</f>
        <v>263.51324999999997</v>
      </c>
    </row>
    <row r="154" spans="1:10" ht="30" x14ac:dyDescent="0.25">
      <c r="A154" s="2" t="s">
        <v>240</v>
      </c>
      <c r="B154" s="2">
        <v>102098</v>
      </c>
      <c r="C154" s="2" t="s">
        <v>29</v>
      </c>
      <c r="D154" s="7" t="s">
        <v>157</v>
      </c>
      <c r="E154" s="4">
        <f>478*0.2*0.1</f>
        <v>9.56</v>
      </c>
      <c r="F154" s="2" t="s">
        <v>36</v>
      </c>
      <c r="G154" s="5">
        <v>2591.1</v>
      </c>
      <c r="H154" s="5">
        <f t="shared" si="25"/>
        <v>2591.1</v>
      </c>
      <c r="I154" s="5">
        <f t="shared" si="26"/>
        <v>3238.875</v>
      </c>
      <c r="J154" s="5">
        <f>I154*E154</f>
        <v>30963.645</v>
      </c>
    </row>
    <row r="155" spans="1:10" ht="15" x14ac:dyDescent="0.25">
      <c r="A155" s="2" t="s">
        <v>241</v>
      </c>
      <c r="B155" s="2">
        <v>104739</v>
      </c>
      <c r="C155" s="2" t="s">
        <v>29</v>
      </c>
      <c r="D155" s="7" t="s">
        <v>140</v>
      </c>
      <c r="E155" s="4">
        <v>345</v>
      </c>
      <c r="F155" s="2" t="s">
        <v>36</v>
      </c>
      <c r="G155" s="5">
        <v>97.38</v>
      </c>
      <c r="H155" s="5">
        <f t="shared" si="25"/>
        <v>97.38</v>
      </c>
      <c r="I155" s="5">
        <f t="shared" si="26"/>
        <v>121.72499999999999</v>
      </c>
      <c r="J155" s="5">
        <f t="shared" si="27"/>
        <v>41995.125</v>
      </c>
    </row>
    <row r="156" spans="1:10" ht="30" x14ac:dyDescent="0.25">
      <c r="A156" s="2" t="s">
        <v>242</v>
      </c>
      <c r="B156" s="2">
        <v>105597</v>
      </c>
      <c r="C156" s="2" t="s">
        <v>29</v>
      </c>
      <c r="D156" s="3" t="s">
        <v>143</v>
      </c>
      <c r="E156" s="4">
        <v>5808.64</v>
      </c>
      <c r="F156" s="2" t="s">
        <v>33</v>
      </c>
      <c r="G156" s="5">
        <v>4.1399999999999997</v>
      </c>
      <c r="H156" s="5">
        <f>(G156*(1-$G$7))</f>
        <v>4.1399999999999997</v>
      </c>
      <c r="I156" s="5">
        <f t="shared" si="26"/>
        <v>5.1749999999999998</v>
      </c>
      <c r="J156" s="5">
        <f t="shared" si="27"/>
        <v>30059.712</v>
      </c>
    </row>
    <row r="157" spans="1:10" s="107" customFormat="1" ht="15" x14ac:dyDescent="0.25">
      <c r="A157" s="2" t="s">
        <v>392</v>
      </c>
      <c r="B157" s="2">
        <v>92397</v>
      </c>
      <c r="C157" s="2" t="s">
        <v>29</v>
      </c>
      <c r="D157" s="3" t="s">
        <v>543</v>
      </c>
      <c r="E157" s="4">
        <f>336.5+369</f>
        <v>705.5</v>
      </c>
      <c r="F157" s="2" t="s">
        <v>33</v>
      </c>
      <c r="G157" s="5">
        <v>72.37</v>
      </c>
      <c r="H157" s="5">
        <f>(G157*(1-$G$7))</f>
        <v>72.37</v>
      </c>
      <c r="I157" s="5">
        <f t="shared" si="26"/>
        <v>90.462500000000006</v>
      </c>
      <c r="J157" s="5">
        <f t="shared" si="27"/>
        <v>63821.293750000004</v>
      </c>
    </row>
    <row r="158" spans="1:10" ht="15" x14ac:dyDescent="0.25">
      <c r="A158" s="2" t="s">
        <v>516</v>
      </c>
      <c r="B158" s="2">
        <v>92396</v>
      </c>
      <c r="C158" s="2" t="s">
        <v>29</v>
      </c>
      <c r="D158" s="54" t="s">
        <v>694</v>
      </c>
      <c r="E158" s="4">
        <v>2744.85</v>
      </c>
      <c r="F158" s="2" t="s">
        <v>33</v>
      </c>
      <c r="G158" s="5">
        <v>82.64</v>
      </c>
      <c r="H158" s="5">
        <f t="shared" si="25"/>
        <v>82.64</v>
      </c>
      <c r="I158" s="5">
        <f t="shared" si="26"/>
        <v>103.3</v>
      </c>
      <c r="J158" s="5">
        <f>I158*E158</f>
        <v>283543.005</v>
      </c>
    </row>
    <row r="159" spans="1:10" ht="30" x14ac:dyDescent="0.25">
      <c r="A159" s="2" t="s">
        <v>517</v>
      </c>
      <c r="B159" s="2">
        <v>105004</v>
      </c>
      <c r="C159" s="2" t="s">
        <v>29</v>
      </c>
      <c r="D159" s="3" t="s">
        <v>149</v>
      </c>
      <c r="E159" s="4">
        <f>'MEMÓRIA DE CÁLCULO'!AC726</f>
        <v>65</v>
      </c>
      <c r="F159" s="2" t="s">
        <v>33</v>
      </c>
      <c r="G159" s="5">
        <v>126.4</v>
      </c>
      <c r="H159" s="5">
        <f t="shared" si="25"/>
        <v>126.4</v>
      </c>
      <c r="I159" s="5">
        <f t="shared" si="26"/>
        <v>158</v>
      </c>
      <c r="J159" s="5">
        <f t="shared" si="27"/>
        <v>10270</v>
      </c>
    </row>
    <row r="160" spans="1:10" ht="15" x14ac:dyDescent="0.25">
      <c r="A160" s="2" t="s">
        <v>518</v>
      </c>
      <c r="B160" s="2">
        <v>104658</v>
      </c>
      <c r="C160" s="2" t="s">
        <v>29</v>
      </c>
      <c r="D160" s="3" t="s">
        <v>150</v>
      </c>
      <c r="E160" s="4">
        <f>478*0.25</f>
        <v>119.5</v>
      </c>
      <c r="F160" s="2" t="s">
        <v>33</v>
      </c>
      <c r="G160" s="5">
        <v>152.1</v>
      </c>
      <c r="H160" s="5">
        <f t="shared" si="25"/>
        <v>152.1</v>
      </c>
      <c r="I160" s="5">
        <f t="shared" si="26"/>
        <v>190.125</v>
      </c>
      <c r="J160" s="5">
        <f t="shared" si="27"/>
        <v>22719.9375</v>
      </c>
    </row>
    <row r="161" spans="1:10" ht="15" x14ac:dyDescent="0.25">
      <c r="A161" s="2" t="s">
        <v>519</v>
      </c>
      <c r="B161" s="2">
        <v>95241</v>
      </c>
      <c r="C161" s="2" t="s">
        <v>29</v>
      </c>
      <c r="D161" s="3" t="s">
        <v>146</v>
      </c>
      <c r="E161" s="4">
        <f>'MEMÓRIA DE CÁLCULO'!AC735</f>
        <v>405</v>
      </c>
      <c r="F161" s="2" t="s">
        <v>33</v>
      </c>
      <c r="G161" s="5">
        <v>38.130000000000003</v>
      </c>
      <c r="H161" s="5">
        <f t="shared" si="25"/>
        <v>38.130000000000003</v>
      </c>
      <c r="I161" s="5">
        <f t="shared" si="26"/>
        <v>47.662500000000001</v>
      </c>
      <c r="J161" s="5">
        <f t="shared" si="27"/>
        <v>19303.3125</v>
      </c>
    </row>
    <row r="162" spans="1:10" ht="30" x14ac:dyDescent="0.25">
      <c r="A162" s="2" t="s">
        <v>520</v>
      </c>
      <c r="B162" s="2">
        <v>94994</v>
      </c>
      <c r="C162" s="2" t="s">
        <v>29</v>
      </c>
      <c r="D162" s="3" t="s">
        <v>147</v>
      </c>
      <c r="E162" s="4">
        <f>'MEMÓRIA DE CÁLCULO'!AC747</f>
        <v>343.35</v>
      </c>
      <c r="F162" s="2" t="s">
        <v>33</v>
      </c>
      <c r="G162" s="5">
        <v>103.35</v>
      </c>
      <c r="H162" s="5">
        <f t="shared" si="25"/>
        <v>103.35</v>
      </c>
      <c r="I162" s="5">
        <f t="shared" si="26"/>
        <v>129.1875</v>
      </c>
      <c r="J162" s="5">
        <f t="shared" si="27"/>
        <v>44356.528125000004</v>
      </c>
    </row>
    <row r="163" spans="1:10" ht="15" x14ac:dyDescent="0.25">
      <c r="A163" s="2" t="s">
        <v>521</v>
      </c>
      <c r="B163" s="2">
        <v>97097</v>
      </c>
      <c r="C163" s="2" t="s">
        <v>29</v>
      </c>
      <c r="D163" s="7" t="s">
        <v>148</v>
      </c>
      <c r="E163" s="4">
        <f>'MEMÓRIA DE CÁLCULO'!AC755</f>
        <v>248.35</v>
      </c>
      <c r="F163" s="2" t="s">
        <v>33</v>
      </c>
      <c r="G163" s="5">
        <v>38.340000000000003</v>
      </c>
      <c r="H163" s="5">
        <f t="shared" si="25"/>
        <v>38.340000000000003</v>
      </c>
      <c r="I163" s="5">
        <f t="shared" si="26"/>
        <v>47.925000000000004</v>
      </c>
      <c r="J163" s="5">
        <f t="shared" si="27"/>
        <v>11902.17375</v>
      </c>
    </row>
    <row r="164" spans="1:10" ht="30" x14ac:dyDescent="0.25">
      <c r="A164" s="2" t="s">
        <v>522</v>
      </c>
      <c r="B164" s="2">
        <v>90950</v>
      </c>
      <c r="C164" s="2" t="s">
        <v>29</v>
      </c>
      <c r="D164" s="3" t="s">
        <v>151</v>
      </c>
      <c r="E164" s="4">
        <f>'MEMÓRIA DE CÁLCULO'!AC762</f>
        <v>61.400000000000006</v>
      </c>
      <c r="F164" s="2" t="s">
        <v>33</v>
      </c>
      <c r="G164" s="5">
        <v>102.87</v>
      </c>
      <c r="H164" s="5">
        <f t="shared" si="25"/>
        <v>102.87</v>
      </c>
      <c r="I164" s="5">
        <f t="shared" si="26"/>
        <v>128.58750000000001</v>
      </c>
      <c r="J164" s="5">
        <f t="shared" si="27"/>
        <v>7895.2725000000009</v>
      </c>
    </row>
    <row r="165" spans="1:10" s="55" customFormat="1" ht="30" x14ac:dyDescent="0.25">
      <c r="A165" s="13" t="s">
        <v>523</v>
      </c>
      <c r="B165" s="86" t="str">
        <f>'COMPOSIÇÕES PRÓPRIAS'!B91</f>
        <v>CP12</v>
      </c>
      <c r="C165" s="13" t="s">
        <v>98</v>
      </c>
      <c r="D165" s="7" t="str">
        <f>'COMPOSIÇÕES PRÓPRIAS'!D91</f>
        <v>PISO EM PEDRA PORTUGUESA ASSENTADO SOBRE ARGAMASSA SECA DE CIMENTO E AREIA, TRAÇO 1:3, REJUNTADO COM CIMENTO COMUM. AF_05/2020 (COD. 101090 MODIF.)</v>
      </c>
      <c r="E165" s="14">
        <v>729.62</v>
      </c>
      <c r="F165" s="13" t="s">
        <v>33</v>
      </c>
      <c r="G165" s="15">
        <f>'COMPOSIÇÕES PRÓPRIAS'!I91</f>
        <v>234.86105999999998</v>
      </c>
      <c r="H165" s="15">
        <f t="shared" si="25"/>
        <v>234.86105999999998</v>
      </c>
      <c r="I165" s="15">
        <f t="shared" si="26"/>
        <v>293.576325</v>
      </c>
      <c r="J165" s="15">
        <f>I165*E165</f>
        <v>214199.15824650001</v>
      </c>
    </row>
    <row r="166" spans="1:10" ht="30" x14ac:dyDescent="0.25">
      <c r="A166" s="2" t="s">
        <v>524</v>
      </c>
      <c r="B166" s="2">
        <v>87262</v>
      </c>
      <c r="C166" s="2" t="s">
        <v>29</v>
      </c>
      <c r="D166" s="3" t="s">
        <v>152</v>
      </c>
      <c r="E166" s="4">
        <f>'MEMÓRIA DE CÁLCULO'!AC773</f>
        <v>61.400000000000006</v>
      </c>
      <c r="F166" s="2" t="s">
        <v>33</v>
      </c>
      <c r="G166" s="5">
        <v>126.19</v>
      </c>
      <c r="H166" s="5">
        <f t="shared" si="25"/>
        <v>126.19</v>
      </c>
      <c r="I166" s="5">
        <f t="shared" si="26"/>
        <v>157.73750000000001</v>
      </c>
      <c r="J166" s="5">
        <f t="shared" si="27"/>
        <v>9685.0825000000023</v>
      </c>
    </row>
    <row r="167" spans="1:10" ht="30" x14ac:dyDescent="0.25">
      <c r="A167" s="2" t="s">
        <v>525</v>
      </c>
      <c r="B167" s="2">
        <v>87273</v>
      </c>
      <c r="C167" s="2" t="s">
        <v>29</v>
      </c>
      <c r="D167" s="7" t="s">
        <v>155</v>
      </c>
      <c r="E167" s="4">
        <f>'MEMÓRIA DE CÁLCULO'!AC780</f>
        <v>113.39999999999999</v>
      </c>
      <c r="F167" s="2" t="s">
        <v>33</v>
      </c>
      <c r="G167" s="5">
        <v>67.47</v>
      </c>
      <c r="H167" s="5">
        <f t="shared" si="25"/>
        <v>67.47</v>
      </c>
      <c r="I167" s="5">
        <f t="shared" si="26"/>
        <v>84.337500000000006</v>
      </c>
      <c r="J167" s="5">
        <f t="shared" si="27"/>
        <v>9563.8724999999995</v>
      </c>
    </row>
    <row r="168" spans="1:10" ht="15" x14ac:dyDescent="0.25">
      <c r="A168" s="2" t="s">
        <v>563</v>
      </c>
      <c r="B168" s="2">
        <v>96486</v>
      </c>
      <c r="C168" s="2" t="s">
        <v>29</v>
      </c>
      <c r="D168" s="3" t="s">
        <v>186</v>
      </c>
      <c r="E168" s="4">
        <f>'MEMÓRIA DE CÁLCULO'!AC785</f>
        <v>61.400000000000006</v>
      </c>
      <c r="F168" s="2" t="s">
        <v>33</v>
      </c>
      <c r="G168" s="5">
        <v>88.71</v>
      </c>
      <c r="H168" s="5">
        <f t="shared" si="25"/>
        <v>88.71</v>
      </c>
      <c r="I168" s="5">
        <f t="shared" si="26"/>
        <v>110.88749999999999</v>
      </c>
      <c r="J168" s="5">
        <f t="shared" si="27"/>
        <v>6808.4925000000003</v>
      </c>
    </row>
    <row r="169" spans="1:10" s="55" customFormat="1" ht="15" x14ac:dyDescent="0.25">
      <c r="A169" s="13" t="s">
        <v>566</v>
      </c>
      <c r="B169" s="86" t="str">
        <f>'COMPOSIÇÕES PRÓPRIAS'!B22</f>
        <v>CP04</v>
      </c>
      <c r="C169" s="13" t="s">
        <v>98</v>
      </c>
      <c r="D169" s="7" t="str">
        <f>'COMPOSIÇÕES PRÓPRIAS'!D22</f>
        <v>EXECUÇÃO DE DECK EM MADEIRA (105,00M2)</v>
      </c>
      <c r="E169" s="14">
        <v>1</v>
      </c>
      <c r="F169" s="13" t="s">
        <v>126</v>
      </c>
      <c r="G169" s="15">
        <f>'COMPOSIÇÕES PRÓPRIAS'!I22</f>
        <v>41608.950000000004</v>
      </c>
      <c r="H169" s="15">
        <f t="shared" si="25"/>
        <v>41608.950000000004</v>
      </c>
      <c r="I169" s="15">
        <f t="shared" si="26"/>
        <v>52011.187500000007</v>
      </c>
      <c r="J169" s="15">
        <f t="shared" si="27"/>
        <v>52011.187500000007</v>
      </c>
    </row>
    <row r="170" spans="1:10" s="158" customFormat="1" ht="15" x14ac:dyDescent="0.25">
      <c r="A170" s="155" t="s">
        <v>217</v>
      </c>
      <c r="B170" s="155"/>
      <c r="C170" s="155"/>
      <c r="D170" s="156" t="s">
        <v>234</v>
      </c>
      <c r="E170" s="155"/>
      <c r="F170" s="155"/>
      <c r="G170" s="155"/>
      <c r="H170" s="157"/>
      <c r="I170" s="157"/>
      <c r="J170" s="157">
        <f>SUBTOTAL(9,J171:J177)</f>
        <v>111584.03925</v>
      </c>
    </row>
    <row r="171" spans="1:10" ht="45" x14ac:dyDescent="0.25">
      <c r="A171" s="2" t="s">
        <v>218</v>
      </c>
      <c r="B171" s="2">
        <v>90846</v>
      </c>
      <c r="C171" s="2" t="s">
        <v>29</v>
      </c>
      <c r="D171" s="3" t="s">
        <v>215</v>
      </c>
      <c r="E171" s="4">
        <f>'MEMÓRIA DE CÁLCULO'!AC793</f>
        <v>4</v>
      </c>
      <c r="F171" s="2" t="s">
        <v>126</v>
      </c>
      <c r="G171" s="5">
        <v>1862.47</v>
      </c>
      <c r="H171" s="5">
        <f t="shared" ref="H171:H177" si="28">(G171*(1-$G$7))</f>
        <v>1862.47</v>
      </c>
      <c r="I171" s="5">
        <f t="shared" ref="I171:I177" si="29">(H171*(1+$I$7))</f>
        <v>2328.0875000000001</v>
      </c>
      <c r="J171" s="5">
        <f>I171*E171</f>
        <v>9312.35</v>
      </c>
    </row>
    <row r="172" spans="1:10" ht="30" x14ac:dyDescent="0.25">
      <c r="A172" s="2" t="s">
        <v>219</v>
      </c>
      <c r="B172" s="2">
        <v>90842</v>
      </c>
      <c r="C172" s="2" t="s">
        <v>29</v>
      </c>
      <c r="D172" s="3" t="s">
        <v>216</v>
      </c>
      <c r="E172" s="4">
        <f>'MEMÓRIA DE CÁLCULO'!AC800</f>
        <v>8</v>
      </c>
      <c r="F172" s="2" t="s">
        <v>126</v>
      </c>
      <c r="G172" s="5">
        <v>1372.93</v>
      </c>
      <c r="H172" s="5">
        <f t="shared" si="28"/>
        <v>1372.93</v>
      </c>
      <c r="I172" s="5">
        <f t="shared" si="29"/>
        <v>1716.1625000000001</v>
      </c>
      <c r="J172" s="5">
        <f>I172*E172</f>
        <v>13729.300000000001</v>
      </c>
    </row>
    <row r="173" spans="1:10" ht="45" x14ac:dyDescent="0.25">
      <c r="A173" s="2" t="s">
        <v>220</v>
      </c>
      <c r="B173" s="2">
        <v>94569</v>
      </c>
      <c r="C173" s="2" t="s">
        <v>29</v>
      </c>
      <c r="D173" s="3" t="s">
        <v>393</v>
      </c>
      <c r="E173" s="4">
        <f>'MEMÓRIA DE CÁLCULO'!AC805</f>
        <v>3.9599999999999995</v>
      </c>
      <c r="F173" s="2" t="s">
        <v>33</v>
      </c>
      <c r="G173" s="5">
        <v>787.24</v>
      </c>
      <c r="H173" s="5">
        <f t="shared" si="28"/>
        <v>787.24</v>
      </c>
      <c r="I173" s="5">
        <f t="shared" si="29"/>
        <v>984.05</v>
      </c>
      <c r="J173" s="5">
        <f>I173*E173</f>
        <v>3896.8379999999993</v>
      </c>
    </row>
    <row r="174" spans="1:10" s="107" customFormat="1" ht="30" x14ac:dyDescent="0.25">
      <c r="A174" s="2" t="s">
        <v>221</v>
      </c>
      <c r="B174" s="2">
        <v>99842</v>
      </c>
      <c r="C174" s="2" t="s">
        <v>29</v>
      </c>
      <c r="D174" s="54" t="s">
        <v>570</v>
      </c>
      <c r="E174" s="4">
        <f>'MEMÓRIA DE CÁLCULO'!AC810</f>
        <v>117</v>
      </c>
      <c r="F174" s="2" t="s">
        <v>47</v>
      </c>
      <c r="G174" s="5">
        <v>507.02</v>
      </c>
      <c r="H174" s="5">
        <f t="shared" si="28"/>
        <v>507.02</v>
      </c>
      <c r="I174" s="5">
        <f t="shared" si="29"/>
        <v>633.77499999999998</v>
      </c>
      <c r="J174" s="5">
        <f t="shared" ref="J174:J177" si="30">I174*E174</f>
        <v>74151.675000000003</v>
      </c>
    </row>
    <row r="175" spans="1:10" ht="15" x14ac:dyDescent="0.25">
      <c r="A175" s="2" t="s">
        <v>222</v>
      </c>
      <c r="B175" s="2">
        <v>100717</v>
      </c>
      <c r="C175" s="2" t="s">
        <v>29</v>
      </c>
      <c r="D175" s="3" t="s">
        <v>243</v>
      </c>
      <c r="E175" s="4">
        <f>'MEMÓRIA DE CÁLCULO'!AC817</f>
        <v>128.70000000000002</v>
      </c>
      <c r="F175" s="2" t="s">
        <v>33</v>
      </c>
      <c r="G175" s="5">
        <v>10.24</v>
      </c>
      <c r="H175" s="5">
        <f t="shared" si="28"/>
        <v>10.24</v>
      </c>
      <c r="I175" s="5">
        <f t="shared" si="29"/>
        <v>12.8</v>
      </c>
      <c r="J175" s="5">
        <f t="shared" si="30"/>
        <v>1647.3600000000004</v>
      </c>
    </row>
    <row r="176" spans="1:10" ht="30" x14ac:dyDescent="0.25">
      <c r="A176" s="2" t="s">
        <v>223</v>
      </c>
      <c r="B176" s="2">
        <v>100721</v>
      </c>
      <c r="C176" s="2" t="s">
        <v>29</v>
      </c>
      <c r="D176" s="3" t="s">
        <v>244</v>
      </c>
      <c r="E176" s="4">
        <f>'MEMÓRIA DE CÁLCULO'!AC824</f>
        <v>128.70000000000002</v>
      </c>
      <c r="F176" s="2" t="s">
        <v>33</v>
      </c>
      <c r="G176" s="5">
        <v>26.37</v>
      </c>
      <c r="H176" s="5">
        <f t="shared" si="28"/>
        <v>26.37</v>
      </c>
      <c r="I176" s="5">
        <f t="shared" si="29"/>
        <v>32.962499999999999</v>
      </c>
      <c r="J176" s="5">
        <f t="shared" si="30"/>
        <v>4242.2737500000003</v>
      </c>
    </row>
    <row r="177" spans="1:10" ht="30" x14ac:dyDescent="0.25">
      <c r="A177" s="2" t="s">
        <v>250</v>
      </c>
      <c r="B177" s="2">
        <v>100726</v>
      </c>
      <c r="C177" s="2" t="s">
        <v>29</v>
      </c>
      <c r="D177" s="3" t="s">
        <v>245</v>
      </c>
      <c r="E177" s="4">
        <f>'MEMÓRIA DE CÁLCULO'!AC831</f>
        <v>128.70000000000002</v>
      </c>
      <c r="F177" s="2" t="s">
        <v>33</v>
      </c>
      <c r="G177" s="5">
        <v>28.62</v>
      </c>
      <c r="H177" s="5">
        <f t="shared" si="28"/>
        <v>28.62</v>
      </c>
      <c r="I177" s="5">
        <f t="shared" si="29"/>
        <v>35.774999999999999</v>
      </c>
      <c r="J177" s="5">
        <f t="shared" si="30"/>
        <v>4604.2425000000003</v>
      </c>
    </row>
    <row r="178" spans="1:10" s="158" customFormat="1" ht="15" x14ac:dyDescent="0.25">
      <c r="A178" s="155" t="s">
        <v>224</v>
      </c>
      <c r="B178" s="155"/>
      <c r="C178" s="155"/>
      <c r="D178" s="156" t="s">
        <v>26</v>
      </c>
      <c r="E178" s="155"/>
      <c r="F178" s="155"/>
      <c r="G178" s="155"/>
      <c r="H178" s="157"/>
      <c r="I178" s="157"/>
      <c r="J178" s="157">
        <f>SUBTOTAL(9,J179:J186)</f>
        <v>16241.54875</v>
      </c>
    </row>
    <row r="179" spans="1:10" s="39" customFormat="1" ht="15" x14ac:dyDescent="0.25">
      <c r="A179" s="13" t="s">
        <v>225</v>
      </c>
      <c r="B179" s="13">
        <v>102194</v>
      </c>
      <c r="C179" s="13" t="s">
        <v>29</v>
      </c>
      <c r="D179" s="7" t="s">
        <v>74</v>
      </c>
      <c r="E179" s="14">
        <v>61.4</v>
      </c>
      <c r="F179" s="13" t="s">
        <v>33</v>
      </c>
      <c r="G179" s="15">
        <v>8.52</v>
      </c>
      <c r="H179" s="15">
        <f t="shared" ref="H179:H186" si="31">(G179*(1-$G$7))</f>
        <v>8.52</v>
      </c>
      <c r="I179" s="15">
        <f t="shared" ref="I179:I186" si="32">(H179*(1+$I$7))</f>
        <v>10.649999999999999</v>
      </c>
      <c r="J179" s="15">
        <f t="shared" ref="J179:J186" si="33">I179*E179</f>
        <v>653.90999999999985</v>
      </c>
    </row>
    <row r="180" spans="1:10" s="39" customFormat="1" ht="15" x14ac:dyDescent="0.25">
      <c r="A180" s="13" t="s">
        <v>226</v>
      </c>
      <c r="B180" s="13">
        <v>102197</v>
      </c>
      <c r="C180" s="13" t="s">
        <v>29</v>
      </c>
      <c r="D180" s="7" t="s">
        <v>75</v>
      </c>
      <c r="E180" s="14">
        <v>61.4</v>
      </c>
      <c r="F180" s="13" t="s">
        <v>33</v>
      </c>
      <c r="G180" s="15">
        <v>31.18</v>
      </c>
      <c r="H180" s="15">
        <f t="shared" si="31"/>
        <v>31.18</v>
      </c>
      <c r="I180" s="15">
        <f t="shared" si="32"/>
        <v>38.975000000000001</v>
      </c>
      <c r="J180" s="15">
        <f t="shared" si="33"/>
        <v>2393.0650000000001</v>
      </c>
    </row>
    <row r="181" spans="1:10" s="39" customFormat="1" ht="15" x14ac:dyDescent="0.25">
      <c r="A181" s="13" t="s">
        <v>227</v>
      </c>
      <c r="B181" s="13">
        <v>102230</v>
      </c>
      <c r="C181" s="13" t="s">
        <v>29</v>
      </c>
      <c r="D181" s="7" t="s">
        <v>76</v>
      </c>
      <c r="E181" s="14">
        <v>61.4</v>
      </c>
      <c r="F181" s="13" t="s">
        <v>33</v>
      </c>
      <c r="G181" s="15">
        <v>25.1</v>
      </c>
      <c r="H181" s="15">
        <f t="shared" si="31"/>
        <v>25.1</v>
      </c>
      <c r="I181" s="15">
        <f t="shared" si="32"/>
        <v>31.375</v>
      </c>
      <c r="J181" s="15">
        <f t="shared" si="33"/>
        <v>1926.425</v>
      </c>
    </row>
    <row r="182" spans="1:10" s="39" customFormat="1" ht="15" x14ac:dyDescent="0.25">
      <c r="A182" s="13" t="s">
        <v>228</v>
      </c>
      <c r="B182" s="13">
        <v>88415</v>
      </c>
      <c r="C182" s="13" t="s">
        <v>29</v>
      </c>
      <c r="D182" s="7" t="s">
        <v>72</v>
      </c>
      <c r="E182" s="14">
        <f>'MEMÓRIA DE CÁLCULO'!AC851</f>
        <v>211.2</v>
      </c>
      <c r="F182" s="13" t="s">
        <v>33</v>
      </c>
      <c r="G182" s="15">
        <v>4.34</v>
      </c>
      <c r="H182" s="15">
        <f t="shared" si="31"/>
        <v>4.34</v>
      </c>
      <c r="I182" s="15">
        <f t="shared" si="32"/>
        <v>5.4249999999999998</v>
      </c>
      <c r="J182" s="15">
        <f t="shared" si="33"/>
        <v>1145.76</v>
      </c>
    </row>
    <row r="183" spans="1:10" s="39" customFormat="1" ht="15" x14ac:dyDescent="0.25">
      <c r="A183" s="13" t="s">
        <v>229</v>
      </c>
      <c r="B183" s="13">
        <v>88489</v>
      </c>
      <c r="C183" s="13" t="s">
        <v>29</v>
      </c>
      <c r="D183" s="7" t="s">
        <v>73</v>
      </c>
      <c r="E183" s="14">
        <f>'MEMÓRIA DE CÁLCULO'!AC856</f>
        <v>211.2</v>
      </c>
      <c r="F183" s="13" t="s">
        <v>33</v>
      </c>
      <c r="G183" s="15">
        <v>13.74</v>
      </c>
      <c r="H183" s="15">
        <f t="shared" si="31"/>
        <v>13.74</v>
      </c>
      <c r="I183" s="15">
        <f t="shared" si="32"/>
        <v>17.175000000000001</v>
      </c>
      <c r="J183" s="15">
        <f t="shared" si="33"/>
        <v>3627.36</v>
      </c>
    </row>
    <row r="184" spans="1:10" s="39" customFormat="1" ht="15" x14ac:dyDescent="0.25">
      <c r="A184" s="13" t="s">
        <v>230</v>
      </c>
      <c r="B184" s="13">
        <v>102498</v>
      </c>
      <c r="C184" s="13" t="s">
        <v>29</v>
      </c>
      <c r="D184" s="7" t="s">
        <v>248</v>
      </c>
      <c r="E184" s="14">
        <v>1183</v>
      </c>
      <c r="F184" s="13" t="s">
        <v>47</v>
      </c>
      <c r="G184" s="15">
        <v>1.65</v>
      </c>
      <c r="H184" s="15">
        <f t="shared" si="31"/>
        <v>1.65</v>
      </c>
      <c r="I184" s="15">
        <f t="shared" si="32"/>
        <v>2.0625</v>
      </c>
      <c r="J184" s="15">
        <f t="shared" si="33"/>
        <v>2439.9375</v>
      </c>
    </row>
    <row r="185" spans="1:10" s="39" customFormat="1" ht="30" x14ac:dyDescent="0.25">
      <c r="A185" s="13" t="s">
        <v>231</v>
      </c>
      <c r="B185" s="13">
        <v>102512</v>
      </c>
      <c r="C185" s="13" t="s">
        <v>29</v>
      </c>
      <c r="D185" s="7" t="s">
        <v>247</v>
      </c>
      <c r="E185" s="14">
        <v>92.06</v>
      </c>
      <c r="F185" s="13" t="s">
        <v>47</v>
      </c>
      <c r="G185" s="15">
        <v>6.55</v>
      </c>
      <c r="H185" s="15">
        <f t="shared" si="31"/>
        <v>6.55</v>
      </c>
      <c r="I185" s="15">
        <f t="shared" si="32"/>
        <v>8.1875</v>
      </c>
      <c r="J185" s="15">
        <f t="shared" si="33"/>
        <v>753.74125000000004</v>
      </c>
    </row>
    <row r="186" spans="1:10" s="39" customFormat="1" ht="15" x14ac:dyDescent="0.25">
      <c r="A186" s="13" t="s">
        <v>232</v>
      </c>
      <c r="B186" s="13">
        <v>102513</v>
      </c>
      <c r="C186" s="13" t="s">
        <v>29</v>
      </c>
      <c r="D186" s="7" t="s">
        <v>249</v>
      </c>
      <c r="E186" s="14">
        <v>52</v>
      </c>
      <c r="F186" s="13" t="s">
        <v>33</v>
      </c>
      <c r="G186" s="15">
        <v>50.79</v>
      </c>
      <c r="H186" s="15">
        <f t="shared" si="31"/>
        <v>50.79</v>
      </c>
      <c r="I186" s="15">
        <f t="shared" si="32"/>
        <v>63.487499999999997</v>
      </c>
      <c r="J186" s="15">
        <f t="shared" si="33"/>
        <v>3301.35</v>
      </c>
    </row>
    <row r="187" spans="1:10" s="158" customFormat="1" ht="15" x14ac:dyDescent="0.25">
      <c r="A187" s="155" t="s">
        <v>237</v>
      </c>
      <c r="B187" s="155"/>
      <c r="C187" s="155"/>
      <c r="D187" s="156" t="s">
        <v>233</v>
      </c>
      <c r="E187" s="155"/>
      <c r="F187" s="155"/>
      <c r="G187" s="155"/>
      <c r="H187" s="157"/>
      <c r="I187" s="157"/>
      <c r="J187" s="157">
        <f>SUBTOTAL(9,J188:J195)</f>
        <v>104921.55637500001</v>
      </c>
    </row>
    <row r="188" spans="1:10" ht="30" x14ac:dyDescent="0.25">
      <c r="A188" s="2" t="s">
        <v>251</v>
      </c>
      <c r="B188" s="2">
        <v>103314</v>
      </c>
      <c r="C188" s="2" t="s">
        <v>29</v>
      </c>
      <c r="D188" s="7" t="s">
        <v>188</v>
      </c>
      <c r="E188" s="4">
        <f>'MEMÓRIA DE CÁLCULO'!AC879</f>
        <v>42</v>
      </c>
      <c r="F188" s="2" t="s">
        <v>33</v>
      </c>
      <c r="G188" s="5">
        <v>252.49</v>
      </c>
      <c r="H188" s="5">
        <f>(G188*(1-$G$7))</f>
        <v>252.49</v>
      </c>
      <c r="I188" s="5">
        <f>(H188*(1+$I$7))</f>
        <v>315.61250000000001</v>
      </c>
      <c r="J188" s="5">
        <f>I188*E188</f>
        <v>13255.725</v>
      </c>
    </row>
    <row r="189" spans="1:10" ht="15" x14ac:dyDescent="0.25">
      <c r="A189" s="2" t="s">
        <v>252</v>
      </c>
      <c r="B189" s="13" t="str">
        <f>COTAÇÃO!C7</f>
        <v>CT1</v>
      </c>
      <c r="C189" s="2" t="s">
        <v>571</v>
      </c>
      <c r="D189" s="7" t="str">
        <f>COTAÇÃO!D7</f>
        <v>LIXEIRAS DE MADEIRA PLASTICA ECOLÓGICA</v>
      </c>
      <c r="E189" s="14">
        <f>'MEMÓRIA DE CÁLCULO'!AC883</f>
        <v>18</v>
      </c>
      <c r="F189" s="13" t="s">
        <v>126</v>
      </c>
      <c r="G189" s="15">
        <f>COTAÇÃO!E13</f>
        <v>897</v>
      </c>
      <c r="H189" s="15">
        <f t="shared" ref="H189:H195" si="34">(G189*(1-$G$7))</f>
        <v>897</v>
      </c>
      <c r="I189" s="15">
        <f t="shared" ref="I189:I195" si="35">(H189*(1+$I$7))</f>
        <v>1121.25</v>
      </c>
      <c r="J189" s="15">
        <f t="shared" ref="J189:J195" si="36">I189*E189</f>
        <v>20182.5</v>
      </c>
    </row>
    <row r="190" spans="1:10" ht="30" x14ac:dyDescent="0.25">
      <c r="A190" s="2" t="s">
        <v>253</v>
      </c>
      <c r="B190" s="2">
        <v>103295</v>
      </c>
      <c r="C190" s="2" t="s">
        <v>29</v>
      </c>
      <c r="D190" s="7" t="s">
        <v>236</v>
      </c>
      <c r="E190" s="4">
        <f>'MEMÓRIA DE CÁLCULO'!AC891</f>
        <v>6</v>
      </c>
      <c r="F190" s="2" t="s">
        <v>126</v>
      </c>
      <c r="G190" s="5">
        <v>544.29999999999995</v>
      </c>
      <c r="H190" s="5">
        <f t="shared" si="34"/>
        <v>544.29999999999995</v>
      </c>
      <c r="I190" s="5">
        <f t="shared" si="35"/>
        <v>680.375</v>
      </c>
      <c r="J190" s="5">
        <f t="shared" si="36"/>
        <v>4082.25</v>
      </c>
    </row>
    <row r="191" spans="1:10" ht="15" x14ac:dyDescent="0.25">
      <c r="A191" s="2" t="s">
        <v>526</v>
      </c>
      <c r="B191" s="12" t="str">
        <f>'COMPOSIÇÕES PRÓPRIAS'!B81</f>
        <v>CP11</v>
      </c>
      <c r="C191" s="2" t="s">
        <v>98</v>
      </c>
      <c r="D191" s="3" t="str">
        <f>'COMPOSIÇÕES PRÓPRIAS'!D81</f>
        <v>INSTALAÇÃO DE BANCO PRÉ-FABRICADO DE CONCRETO COM ENCOSTO, 180 CM, SOBRE PISO EXISTENTE</v>
      </c>
      <c r="E191" s="4">
        <v>20</v>
      </c>
      <c r="F191" s="2" t="s">
        <v>126</v>
      </c>
      <c r="G191" s="5">
        <f>'COMPOSIÇÕES PRÓPRIAS'!I81</f>
        <v>964.48385499999995</v>
      </c>
      <c r="H191" s="5">
        <f t="shared" si="34"/>
        <v>964.48385499999995</v>
      </c>
      <c r="I191" s="5">
        <f t="shared" si="35"/>
        <v>1205.60481875</v>
      </c>
      <c r="J191" s="5">
        <f t="shared" si="36"/>
        <v>24112.096375000001</v>
      </c>
    </row>
    <row r="192" spans="1:10" ht="15" x14ac:dyDescent="0.25">
      <c r="A192" s="2" t="s">
        <v>527</v>
      </c>
      <c r="B192" s="2" t="str">
        <f>COTAÇÃO!C16</f>
        <v>CT2</v>
      </c>
      <c r="C192" s="13" t="s">
        <v>571</v>
      </c>
      <c r="D192" s="7" t="str">
        <f>COTAÇÃO!D16</f>
        <v>BICICLETÁRIO DE AÇO (6 ESPAÇOS)</v>
      </c>
      <c r="E192" s="4">
        <f>'MEMÓRIA DE CÁLCULO'!AC900</f>
        <v>4</v>
      </c>
      <c r="F192" s="2" t="s">
        <v>126</v>
      </c>
      <c r="G192" s="5">
        <f>COTAÇÃO!E22</f>
        <v>933.12</v>
      </c>
      <c r="H192" s="5">
        <f t="shared" si="34"/>
        <v>933.12</v>
      </c>
      <c r="I192" s="5">
        <f t="shared" si="35"/>
        <v>1166.4000000000001</v>
      </c>
      <c r="J192" s="5">
        <f t="shared" si="36"/>
        <v>4665.6000000000004</v>
      </c>
    </row>
    <row r="193" spans="1:10" ht="15" x14ac:dyDescent="0.25">
      <c r="A193" s="2" t="s">
        <v>528</v>
      </c>
      <c r="B193" s="12" t="str">
        <f>'COMPOSIÇÕES PRÓPRIAS'!B28</f>
        <v>CP05</v>
      </c>
      <c r="C193" s="13" t="s">
        <v>98</v>
      </c>
      <c r="D193" s="7" t="str">
        <f>'COMPOSIÇÕES PRÓPRIAS'!D28</f>
        <v>BASE DE CONCRETO PARA LETREIRO</v>
      </c>
      <c r="E193" s="4">
        <v>1</v>
      </c>
      <c r="F193" s="2" t="s">
        <v>126</v>
      </c>
      <c r="G193" s="5">
        <f>'COMPOSIÇÕES PRÓPRIAS'!I28</f>
        <v>916.36799999999994</v>
      </c>
      <c r="H193" s="5">
        <f t="shared" si="34"/>
        <v>916.36799999999994</v>
      </c>
      <c r="I193" s="5">
        <f t="shared" si="35"/>
        <v>1145.46</v>
      </c>
      <c r="J193" s="5">
        <f t="shared" si="36"/>
        <v>1145.46</v>
      </c>
    </row>
    <row r="194" spans="1:10" s="55" customFormat="1" ht="15" x14ac:dyDescent="0.25">
      <c r="A194" s="2" t="s">
        <v>529</v>
      </c>
      <c r="B194" s="13" t="str">
        <f>COTAÇÃO!C34</f>
        <v>CT4</v>
      </c>
      <c r="C194" s="13" t="s">
        <v>571</v>
      </c>
      <c r="D194" s="7" t="str">
        <f>COTAÇÃO!D34</f>
        <v>LETREIRO EM ACM (NOVA TRAMANDAI COM TOTEM CORAÇÃO) - FORNECIMENTO E INTALAÇÃO</v>
      </c>
      <c r="E194" s="14">
        <v>1</v>
      </c>
      <c r="F194" s="13" t="s">
        <v>126</v>
      </c>
      <c r="G194" s="15">
        <f>COTAÇÃO!E40</f>
        <v>28690</v>
      </c>
      <c r="H194" s="5">
        <f t="shared" si="34"/>
        <v>28690</v>
      </c>
      <c r="I194" s="15">
        <f t="shared" si="35"/>
        <v>35862.5</v>
      </c>
      <c r="J194" s="15">
        <f t="shared" si="36"/>
        <v>35862.5</v>
      </c>
    </row>
    <row r="195" spans="1:10" s="55" customFormat="1" ht="15" x14ac:dyDescent="0.25">
      <c r="A195" s="2" t="s">
        <v>530</v>
      </c>
      <c r="B195" s="86" t="str">
        <f>'COMPOSIÇÕES PRÓPRIAS'!B47</f>
        <v>CP07</v>
      </c>
      <c r="C195" s="13" t="s">
        <v>98</v>
      </c>
      <c r="D195" s="7" t="str">
        <f>'COMPOSIÇÕES PRÓPRIAS'!D47</f>
        <v>ILUMINAÇÃO PARA LETREIRO - FORNECIMENTO E INSTALAÇÃO</v>
      </c>
      <c r="E195" s="14">
        <v>1</v>
      </c>
      <c r="F195" s="13" t="s">
        <v>126</v>
      </c>
      <c r="G195" s="15">
        <f>'COMPOSIÇÕES PRÓPRIAS'!I47</f>
        <v>1292.3399999999999</v>
      </c>
      <c r="H195" s="5">
        <f t="shared" si="34"/>
        <v>1292.3399999999999</v>
      </c>
      <c r="I195" s="15">
        <f t="shared" si="35"/>
        <v>1615.425</v>
      </c>
      <c r="J195" s="15">
        <f t="shared" si="36"/>
        <v>1615.425</v>
      </c>
    </row>
    <row r="196" spans="1:10" s="158" customFormat="1" ht="15" x14ac:dyDescent="0.25">
      <c r="A196" s="155" t="s">
        <v>254</v>
      </c>
      <c r="B196" s="155"/>
      <c r="C196" s="155"/>
      <c r="D196" s="156" t="s">
        <v>238</v>
      </c>
      <c r="E196" s="155"/>
      <c r="F196" s="155"/>
      <c r="G196" s="155"/>
      <c r="H196" s="157"/>
      <c r="I196" s="157"/>
      <c r="J196" s="157">
        <f>SUBTOTAL(9,J197:J198)</f>
        <v>72690</v>
      </c>
    </row>
    <row r="197" spans="1:10" ht="15" x14ac:dyDescent="0.25">
      <c r="A197" s="2" t="s">
        <v>255</v>
      </c>
      <c r="B197" s="2">
        <v>98504</v>
      </c>
      <c r="C197" s="2" t="s">
        <v>29</v>
      </c>
      <c r="D197" s="3" t="s">
        <v>239</v>
      </c>
      <c r="E197" s="4">
        <f>'MEMÓRIA DE CÁLCULO'!AC945</f>
        <v>1170</v>
      </c>
      <c r="F197" s="2" t="s">
        <v>33</v>
      </c>
      <c r="G197" s="5">
        <v>23.16</v>
      </c>
      <c r="H197" s="5">
        <f t="shared" ref="H197:H198" si="37">(G197*(1-$G$7))</f>
        <v>23.16</v>
      </c>
      <c r="I197" s="5">
        <f t="shared" ref="I197:I198" si="38">(H197*(1+$I$7))</f>
        <v>28.95</v>
      </c>
      <c r="J197" s="5">
        <f>I197*E197</f>
        <v>33871.5</v>
      </c>
    </row>
    <row r="198" spans="1:10" ht="15" x14ac:dyDescent="0.25">
      <c r="A198" s="2" t="s">
        <v>256</v>
      </c>
      <c r="B198" s="2">
        <v>98511</v>
      </c>
      <c r="C198" s="2" t="s">
        <v>29</v>
      </c>
      <c r="D198" s="7" t="s">
        <v>246</v>
      </c>
      <c r="E198" s="4">
        <v>210</v>
      </c>
      <c r="F198" s="4" t="s">
        <v>57</v>
      </c>
      <c r="G198" s="5">
        <v>147.88</v>
      </c>
      <c r="H198" s="5">
        <f t="shared" si="37"/>
        <v>147.88</v>
      </c>
      <c r="I198" s="5">
        <f t="shared" si="38"/>
        <v>184.85</v>
      </c>
      <c r="J198" s="5">
        <f t="shared" ref="J198" si="39">I198*E198</f>
        <v>38818.5</v>
      </c>
    </row>
    <row r="199" spans="1:10" s="158" customFormat="1" ht="15" x14ac:dyDescent="0.25">
      <c r="A199" s="155" t="s">
        <v>532</v>
      </c>
      <c r="B199" s="155"/>
      <c r="C199" s="155"/>
      <c r="D199" s="156" t="s">
        <v>27</v>
      </c>
      <c r="E199" s="155"/>
      <c r="F199" s="155"/>
      <c r="G199" s="155"/>
      <c r="H199" s="157"/>
      <c r="I199" s="157"/>
      <c r="J199" s="157">
        <f>SUBTOTAL(9,J200:J201)</f>
        <v>45192.385028800003</v>
      </c>
    </row>
    <row r="200" spans="1:10" ht="15" x14ac:dyDescent="0.25">
      <c r="A200" s="2" t="s">
        <v>533</v>
      </c>
      <c r="B200" s="2">
        <v>97637</v>
      </c>
      <c r="C200" s="2" t="s">
        <v>29</v>
      </c>
      <c r="D200" s="3" t="s">
        <v>35</v>
      </c>
      <c r="E200" s="4">
        <f>E15</f>
        <v>268.40000000000003</v>
      </c>
      <c r="F200" s="2" t="s">
        <v>33</v>
      </c>
      <c r="G200" s="5">
        <v>3.21</v>
      </c>
      <c r="H200" s="5">
        <f>(G200*(1-$G$7))</f>
        <v>3.21</v>
      </c>
      <c r="I200" s="5">
        <f>(H200*(1+$I$7))</f>
        <v>4.0125000000000002</v>
      </c>
      <c r="J200" s="5">
        <f>I200*E200</f>
        <v>1076.9550000000002</v>
      </c>
    </row>
    <row r="201" spans="1:10" ht="15" x14ac:dyDescent="0.25">
      <c r="A201" s="2" t="s">
        <v>534</v>
      </c>
      <c r="B201" s="12" t="str">
        <f>'COMPOSIÇÕES PRÓPRIAS'!B7</f>
        <v>CP01</v>
      </c>
      <c r="C201" s="13" t="s">
        <v>98</v>
      </c>
      <c r="D201" s="7" t="str">
        <f>'COMPOSIÇÕES PRÓPRIAS'!D7</f>
        <v>LIMPEZA FINAL DE OBRA</v>
      </c>
      <c r="E201" s="14">
        <v>5808.64</v>
      </c>
      <c r="F201" s="2" t="str">
        <f>'COMPOSIÇÕES PRÓPRIAS'!F7</f>
        <v>M2</v>
      </c>
      <c r="G201" s="5">
        <f>'COMPOSIÇÕES PRÓPRIAS'!I7</f>
        <v>6.0758359999999998</v>
      </c>
      <c r="H201" s="5">
        <f>(G201*(1-$G$7))</f>
        <v>6.0758359999999998</v>
      </c>
      <c r="I201" s="5">
        <f>(H201*(1+$I$7))</f>
        <v>7.5947949999999995</v>
      </c>
      <c r="J201" s="5">
        <f>I201*E201</f>
        <v>44115.430028800001</v>
      </c>
    </row>
    <row r="202" spans="1:10" x14ac:dyDescent="0.25">
      <c r="G202" s="35"/>
      <c r="H202" s="35"/>
      <c r="I202" s="35"/>
      <c r="J202" s="35"/>
    </row>
    <row r="203" spans="1:10" ht="15.75" x14ac:dyDescent="0.25">
      <c r="D203" s="126" t="s">
        <v>861</v>
      </c>
      <c r="G203" s="35"/>
      <c r="H203" s="35"/>
      <c r="I203" s="35"/>
      <c r="J203" s="35"/>
    </row>
    <row r="204" spans="1:10" ht="15" x14ac:dyDescent="0.25">
      <c r="D204" s="110"/>
      <c r="G204" s="35"/>
      <c r="H204" s="35"/>
      <c r="I204" s="35"/>
      <c r="J204" s="35"/>
    </row>
    <row r="205" spans="1:10" x14ac:dyDescent="0.25">
      <c r="D205" s="137" t="s">
        <v>717</v>
      </c>
      <c r="G205" s="35"/>
      <c r="H205" s="35"/>
      <c r="I205" s="35"/>
      <c r="J205" s="35"/>
    </row>
    <row r="206" spans="1:10" ht="15.75" x14ac:dyDescent="0.25">
      <c r="D206" s="127" t="s">
        <v>583</v>
      </c>
      <c r="G206" s="35"/>
      <c r="H206" s="35"/>
      <c r="I206" s="35"/>
      <c r="J206" s="35"/>
    </row>
    <row r="207" spans="1:10" ht="15.75" x14ac:dyDescent="0.25">
      <c r="D207" s="128" t="s">
        <v>677</v>
      </c>
      <c r="G207" s="35"/>
      <c r="H207" s="35"/>
      <c r="I207" s="35"/>
      <c r="J207" s="35"/>
    </row>
    <row r="208" spans="1:10" ht="15.75" x14ac:dyDescent="0.25">
      <c r="D208" s="128" t="s">
        <v>678</v>
      </c>
      <c r="G208" s="35"/>
      <c r="H208" s="35"/>
      <c r="I208" s="35"/>
      <c r="J208" s="35"/>
    </row>
    <row r="209" spans="7:10" x14ac:dyDescent="0.25">
      <c r="G209" s="35"/>
      <c r="H209" s="35"/>
      <c r="I209" s="35"/>
      <c r="J209" s="35"/>
    </row>
    <row r="210" spans="7:10" x14ac:dyDescent="0.25">
      <c r="G210" s="35"/>
      <c r="H210" s="35"/>
      <c r="I210" s="35"/>
      <c r="J210" s="35"/>
    </row>
    <row r="211" spans="7:10" x14ac:dyDescent="0.25">
      <c r="G211" s="35"/>
      <c r="H211" s="35"/>
      <c r="I211" s="35"/>
      <c r="J211" s="35"/>
    </row>
    <row r="212" spans="7:10" x14ac:dyDescent="0.25">
      <c r="G212" s="35"/>
      <c r="H212" s="35"/>
      <c r="I212" s="35"/>
      <c r="J212" s="35"/>
    </row>
    <row r="213" spans="7:10" x14ac:dyDescent="0.25">
      <c r="G213" s="35"/>
      <c r="H213" s="35"/>
      <c r="I213" s="35"/>
      <c r="J213" s="35"/>
    </row>
    <row r="214" spans="7:10" x14ac:dyDescent="0.25">
      <c r="G214" s="35"/>
      <c r="H214" s="35"/>
      <c r="I214" s="35"/>
      <c r="J214" s="35"/>
    </row>
    <row r="215" spans="7:10" x14ac:dyDescent="0.25">
      <c r="G215" s="35"/>
      <c r="H215" s="35"/>
      <c r="I215" s="35"/>
      <c r="J215" s="35"/>
    </row>
    <row r="216" spans="7:10" x14ac:dyDescent="0.25">
      <c r="G216" s="35"/>
      <c r="H216" s="35"/>
      <c r="I216" s="35"/>
      <c r="J216" s="35"/>
    </row>
    <row r="217" spans="7:10" x14ac:dyDescent="0.25">
      <c r="G217" s="35"/>
      <c r="H217" s="35"/>
      <c r="I217" s="35"/>
      <c r="J217" s="35"/>
    </row>
    <row r="218" spans="7:10" x14ac:dyDescent="0.25">
      <c r="G218" s="35"/>
      <c r="H218" s="35"/>
      <c r="I218" s="35"/>
      <c r="J218" s="35"/>
    </row>
    <row r="219" spans="7:10" x14ac:dyDescent="0.25">
      <c r="G219" s="35"/>
      <c r="H219" s="35"/>
      <c r="I219" s="35"/>
      <c r="J219" s="35"/>
    </row>
    <row r="220" spans="7:10" x14ac:dyDescent="0.25">
      <c r="G220" s="35"/>
      <c r="H220" s="35"/>
      <c r="I220" s="35"/>
      <c r="J220" s="35"/>
    </row>
    <row r="221" spans="7:10" x14ac:dyDescent="0.25">
      <c r="G221" s="35"/>
      <c r="H221" s="35"/>
      <c r="I221" s="35"/>
      <c r="J221" s="35"/>
    </row>
    <row r="222" spans="7:10" x14ac:dyDescent="0.25">
      <c r="G222" s="35"/>
      <c r="H222" s="35"/>
      <c r="I222" s="35"/>
      <c r="J222" s="35"/>
    </row>
    <row r="223" spans="7:10" x14ac:dyDescent="0.25">
      <c r="G223" s="35"/>
      <c r="H223" s="35"/>
      <c r="I223" s="35"/>
      <c r="J223" s="35"/>
    </row>
    <row r="224" spans="7:10" x14ac:dyDescent="0.25">
      <c r="G224" s="35"/>
      <c r="H224" s="35"/>
      <c r="I224" s="35"/>
      <c r="J224" s="35"/>
    </row>
    <row r="225" spans="7:10" x14ac:dyDescent="0.25">
      <c r="G225" s="35"/>
      <c r="H225" s="35"/>
      <c r="I225" s="35"/>
      <c r="J225" s="35"/>
    </row>
    <row r="226" spans="7:10" x14ac:dyDescent="0.25">
      <c r="G226" s="35"/>
      <c r="H226" s="35"/>
      <c r="I226" s="35"/>
      <c r="J226" s="35"/>
    </row>
    <row r="227" spans="7:10" x14ac:dyDescent="0.25">
      <c r="G227" s="35"/>
      <c r="H227" s="35"/>
      <c r="I227" s="35"/>
      <c r="J227" s="35"/>
    </row>
    <row r="228" spans="7:10" x14ac:dyDescent="0.25">
      <c r="G228" s="35"/>
      <c r="H228" s="35"/>
      <c r="I228" s="35"/>
      <c r="J228" s="35"/>
    </row>
    <row r="229" spans="7:10" x14ac:dyDescent="0.25">
      <c r="G229" s="35"/>
      <c r="H229" s="35"/>
      <c r="I229" s="35"/>
      <c r="J229" s="35"/>
    </row>
    <row r="230" spans="7:10" x14ac:dyDescent="0.25">
      <c r="G230" s="35"/>
      <c r="H230" s="35"/>
      <c r="I230" s="35"/>
      <c r="J230" s="35"/>
    </row>
    <row r="231" spans="7:10" x14ac:dyDescent="0.25">
      <c r="G231" s="35"/>
      <c r="H231" s="35"/>
      <c r="I231" s="35"/>
      <c r="J231" s="35"/>
    </row>
    <row r="232" spans="7:10" x14ac:dyDescent="0.25">
      <c r="G232" s="35"/>
      <c r="H232" s="35"/>
      <c r="I232" s="35"/>
      <c r="J232" s="35"/>
    </row>
    <row r="233" spans="7:10" x14ac:dyDescent="0.25">
      <c r="G233" s="35"/>
      <c r="H233" s="35"/>
      <c r="I233" s="35"/>
      <c r="J233" s="35"/>
    </row>
    <row r="234" spans="7:10" x14ac:dyDescent="0.25">
      <c r="G234" s="35"/>
      <c r="H234" s="35"/>
      <c r="I234" s="35"/>
      <c r="J234" s="35"/>
    </row>
    <row r="235" spans="7:10" x14ac:dyDescent="0.25">
      <c r="G235" s="35"/>
      <c r="H235" s="35"/>
      <c r="I235" s="35"/>
      <c r="J235" s="35"/>
    </row>
    <row r="236" spans="7:10" x14ac:dyDescent="0.25">
      <c r="G236" s="35"/>
      <c r="H236" s="35"/>
      <c r="I236" s="35"/>
      <c r="J236" s="35"/>
    </row>
    <row r="237" spans="7:10" x14ac:dyDescent="0.25">
      <c r="G237" s="35"/>
      <c r="H237" s="35"/>
      <c r="I237" s="35"/>
      <c r="J237" s="35"/>
    </row>
    <row r="238" spans="7:10" x14ac:dyDescent="0.25">
      <c r="G238" s="35"/>
      <c r="H238" s="35"/>
      <c r="I238" s="35"/>
      <c r="J238" s="35"/>
    </row>
    <row r="239" spans="7:10" x14ac:dyDescent="0.25">
      <c r="G239" s="35"/>
      <c r="H239" s="35"/>
      <c r="I239" s="35"/>
      <c r="J239" s="35"/>
    </row>
    <row r="240" spans="7:10" x14ac:dyDescent="0.25">
      <c r="G240" s="35"/>
      <c r="H240" s="35"/>
      <c r="I240" s="35"/>
      <c r="J240" s="35"/>
    </row>
    <row r="241" spans="7:10" x14ac:dyDescent="0.25">
      <c r="G241" s="35"/>
      <c r="H241" s="35"/>
      <c r="I241" s="35"/>
      <c r="J241" s="35"/>
    </row>
    <row r="242" spans="7:10" x14ac:dyDescent="0.25">
      <c r="G242" s="35"/>
      <c r="H242" s="35"/>
      <c r="I242" s="35"/>
      <c r="J242" s="35"/>
    </row>
    <row r="243" spans="7:10" x14ac:dyDescent="0.25">
      <c r="G243" s="35"/>
      <c r="H243" s="35"/>
      <c r="I243" s="35"/>
      <c r="J243" s="35"/>
    </row>
    <row r="244" spans="7:10" x14ac:dyDescent="0.25">
      <c r="G244" s="35"/>
      <c r="H244" s="35"/>
      <c r="I244" s="35"/>
      <c r="J244" s="35"/>
    </row>
    <row r="245" spans="7:10" x14ac:dyDescent="0.25">
      <c r="G245" s="35"/>
      <c r="H245" s="35"/>
      <c r="I245" s="35"/>
      <c r="J245" s="35"/>
    </row>
    <row r="246" spans="7:10" x14ac:dyDescent="0.25">
      <c r="G246" s="35"/>
      <c r="H246" s="35"/>
      <c r="I246" s="35"/>
      <c r="J246" s="35"/>
    </row>
    <row r="247" spans="7:10" x14ac:dyDescent="0.25">
      <c r="G247" s="35"/>
      <c r="H247" s="35"/>
      <c r="I247" s="35"/>
      <c r="J247" s="35"/>
    </row>
    <row r="248" spans="7:10" x14ac:dyDescent="0.25">
      <c r="G248" s="35"/>
      <c r="H248" s="35"/>
      <c r="I248" s="35"/>
      <c r="J248" s="35"/>
    </row>
    <row r="249" spans="7:10" x14ac:dyDescent="0.25">
      <c r="G249" s="35"/>
      <c r="H249" s="35"/>
      <c r="I249" s="35"/>
      <c r="J249" s="35"/>
    </row>
    <row r="250" spans="7:10" x14ac:dyDescent="0.25">
      <c r="G250" s="35"/>
      <c r="H250" s="35"/>
      <c r="I250" s="35"/>
      <c r="J250" s="35"/>
    </row>
    <row r="251" spans="7:10" x14ac:dyDescent="0.25">
      <c r="G251" s="35"/>
      <c r="H251" s="35"/>
      <c r="I251" s="35"/>
      <c r="J251" s="35"/>
    </row>
    <row r="252" spans="7:10" x14ac:dyDescent="0.25">
      <c r="G252" s="35"/>
      <c r="H252" s="35"/>
      <c r="I252" s="35"/>
      <c r="J252" s="35"/>
    </row>
    <row r="253" spans="7:10" x14ac:dyDescent="0.25">
      <c r="G253" s="35"/>
      <c r="H253" s="35"/>
      <c r="I253" s="35"/>
      <c r="J253" s="35"/>
    </row>
    <row r="254" spans="7:10" x14ac:dyDescent="0.25">
      <c r="G254" s="35"/>
      <c r="H254" s="35"/>
      <c r="I254" s="35"/>
      <c r="J254" s="35"/>
    </row>
    <row r="255" spans="7:10" x14ac:dyDescent="0.25">
      <c r="G255" s="35"/>
      <c r="H255" s="35"/>
      <c r="I255" s="35"/>
      <c r="J255" s="35"/>
    </row>
    <row r="256" spans="7:10" x14ac:dyDescent="0.25">
      <c r="G256" s="35"/>
      <c r="H256" s="35"/>
      <c r="I256" s="35"/>
      <c r="J256" s="35"/>
    </row>
    <row r="257" spans="7:10" x14ac:dyDescent="0.25">
      <c r="G257" s="35"/>
      <c r="H257" s="35"/>
      <c r="I257" s="35"/>
      <c r="J257" s="35"/>
    </row>
    <row r="258" spans="7:10" x14ac:dyDescent="0.25">
      <c r="G258" s="35"/>
      <c r="H258" s="35"/>
      <c r="I258" s="35"/>
      <c r="J258" s="35"/>
    </row>
    <row r="259" spans="7:10" x14ac:dyDescent="0.25">
      <c r="G259" s="35"/>
      <c r="H259" s="35"/>
      <c r="I259" s="35"/>
      <c r="J259" s="35"/>
    </row>
    <row r="260" spans="7:10" x14ac:dyDescent="0.25">
      <c r="G260" s="35"/>
      <c r="H260" s="35"/>
      <c r="I260" s="35"/>
      <c r="J260" s="35"/>
    </row>
    <row r="261" spans="7:10" x14ac:dyDescent="0.25">
      <c r="G261" s="35"/>
      <c r="H261" s="35"/>
      <c r="I261" s="35"/>
      <c r="J261" s="35"/>
    </row>
    <row r="262" spans="7:10" x14ac:dyDescent="0.25">
      <c r="G262" s="35"/>
      <c r="H262" s="35"/>
      <c r="I262" s="35"/>
      <c r="J262" s="35"/>
    </row>
    <row r="263" spans="7:10" x14ac:dyDescent="0.25">
      <c r="G263" s="35"/>
      <c r="H263" s="35"/>
      <c r="I263" s="35"/>
      <c r="J263" s="35"/>
    </row>
    <row r="264" spans="7:10" x14ac:dyDescent="0.25">
      <c r="G264" s="35"/>
      <c r="H264" s="35"/>
      <c r="I264" s="35"/>
      <c r="J264" s="35"/>
    </row>
    <row r="265" spans="7:10" x14ac:dyDescent="0.25">
      <c r="G265" s="35"/>
      <c r="H265" s="35"/>
      <c r="I265" s="35"/>
      <c r="J265" s="35"/>
    </row>
    <row r="266" spans="7:10" x14ac:dyDescent="0.25">
      <c r="G266" s="35"/>
      <c r="H266" s="35"/>
      <c r="I266" s="35"/>
      <c r="J266" s="35"/>
    </row>
    <row r="267" spans="7:10" x14ac:dyDescent="0.25">
      <c r="G267" s="35"/>
      <c r="H267" s="35"/>
      <c r="I267" s="35"/>
      <c r="J267" s="35"/>
    </row>
    <row r="268" spans="7:10" x14ac:dyDescent="0.25">
      <c r="G268" s="35"/>
      <c r="H268" s="35"/>
      <c r="I268" s="35"/>
      <c r="J268" s="35"/>
    </row>
    <row r="269" spans="7:10" x14ac:dyDescent="0.25">
      <c r="G269" s="35"/>
      <c r="H269" s="35"/>
      <c r="I269" s="35"/>
      <c r="J269" s="35"/>
    </row>
    <row r="270" spans="7:10" x14ac:dyDescent="0.25">
      <c r="G270" s="35"/>
      <c r="H270" s="35"/>
      <c r="I270" s="35"/>
      <c r="J270" s="35"/>
    </row>
    <row r="271" spans="7:10" x14ac:dyDescent="0.25">
      <c r="G271" s="35"/>
      <c r="H271" s="35"/>
      <c r="I271" s="35"/>
      <c r="J271" s="35"/>
    </row>
    <row r="272" spans="7:10" x14ac:dyDescent="0.25">
      <c r="G272" s="35"/>
      <c r="H272" s="35"/>
      <c r="I272" s="35"/>
      <c r="J272" s="35"/>
    </row>
    <row r="273" spans="7:10" x14ac:dyDescent="0.25">
      <c r="G273" s="35"/>
      <c r="H273" s="35"/>
      <c r="I273" s="35"/>
      <c r="J273" s="35"/>
    </row>
    <row r="274" spans="7:10" x14ac:dyDescent="0.25">
      <c r="G274" s="35"/>
      <c r="H274" s="35"/>
      <c r="I274" s="35"/>
      <c r="J274" s="35"/>
    </row>
    <row r="275" spans="7:10" x14ac:dyDescent="0.25">
      <c r="G275" s="35"/>
      <c r="H275" s="35"/>
      <c r="I275" s="35"/>
      <c r="J275" s="35"/>
    </row>
    <row r="276" spans="7:10" x14ac:dyDescent="0.25">
      <c r="G276" s="35"/>
      <c r="H276" s="35"/>
      <c r="I276" s="35"/>
      <c r="J276" s="35"/>
    </row>
    <row r="277" spans="7:10" x14ac:dyDescent="0.25">
      <c r="G277" s="35"/>
      <c r="H277" s="35"/>
      <c r="I277" s="35"/>
      <c r="J277" s="35"/>
    </row>
    <row r="278" spans="7:10" x14ac:dyDescent="0.25">
      <c r="G278" s="35"/>
      <c r="H278" s="35"/>
      <c r="I278" s="35"/>
      <c r="J278" s="35"/>
    </row>
    <row r="279" spans="7:10" x14ac:dyDescent="0.25">
      <c r="G279" s="35"/>
      <c r="H279" s="35"/>
      <c r="I279" s="35"/>
      <c r="J279" s="35"/>
    </row>
    <row r="280" spans="7:10" x14ac:dyDescent="0.25">
      <c r="G280" s="35"/>
      <c r="H280" s="35"/>
      <c r="I280" s="35"/>
      <c r="J280" s="35"/>
    </row>
    <row r="281" spans="7:10" x14ac:dyDescent="0.25">
      <c r="G281" s="35"/>
      <c r="H281" s="35"/>
      <c r="I281" s="35"/>
      <c r="J281" s="35"/>
    </row>
    <row r="282" spans="7:10" x14ac:dyDescent="0.25">
      <c r="G282" s="35"/>
      <c r="H282" s="35"/>
      <c r="I282" s="35"/>
      <c r="J282" s="35"/>
    </row>
    <row r="283" spans="7:10" x14ac:dyDescent="0.25">
      <c r="G283" s="35"/>
      <c r="H283" s="35"/>
      <c r="I283" s="35"/>
      <c r="J283" s="35"/>
    </row>
    <row r="284" spans="7:10" x14ac:dyDescent="0.25">
      <c r="G284" s="35"/>
      <c r="H284" s="35"/>
      <c r="I284" s="35"/>
      <c r="J284" s="35"/>
    </row>
    <row r="285" spans="7:10" x14ac:dyDescent="0.25">
      <c r="G285" s="35"/>
      <c r="H285" s="35"/>
      <c r="I285" s="35"/>
      <c r="J285" s="35"/>
    </row>
    <row r="286" spans="7:10" x14ac:dyDescent="0.25">
      <c r="G286" s="35"/>
      <c r="H286" s="35"/>
      <c r="I286" s="35"/>
      <c r="J286" s="35"/>
    </row>
    <row r="287" spans="7:10" x14ac:dyDescent="0.25">
      <c r="G287" s="35"/>
      <c r="H287" s="35"/>
      <c r="I287" s="35"/>
      <c r="J287" s="35"/>
    </row>
    <row r="288" spans="7:10" x14ac:dyDescent="0.25">
      <c r="G288" s="35"/>
      <c r="H288" s="35"/>
      <c r="I288" s="35"/>
      <c r="J288" s="35"/>
    </row>
    <row r="289" spans="7:10" x14ac:dyDescent="0.25">
      <c r="G289" s="35"/>
      <c r="H289" s="35"/>
      <c r="I289" s="35"/>
      <c r="J289" s="35"/>
    </row>
    <row r="290" spans="7:10" x14ac:dyDescent="0.25">
      <c r="G290" s="35"/>
      <c r="H290" s="35"/>
      <c r="I290" s="35"/>
      <c r="J290" s="35"/>
    </row>
    <row r="291" spans="7:10" x14ac:dyDescent="0.25">
      <c r="G291" s="35"/>
      <c r="H291" s="35"/>
      <c r="I291" s="35"/>
      <c r="J291" s="35"/>
    </row>
    <row r="292" spans="7:10" x14ac:dyDescent="0.25">
      <c r="G292" s="35"/>
      <c r="H292" s="35"/>
      <c r="I292" s="35"/>
      <c r="J292" s="35"/>
    </row>
    <row r="293" spans="7:10" x14ac:dyDescent="0.25">
      <c r="G293" s="35"/>
      <c r="H293" s="35"/>
      <c r="I293" s="35"/>
      <c r="J293" s="35"/>
    </row>
    <row r="294" spans="7:10" x14ac:dyDescent="0.25">
      <c r="G294" s="35"/>
      <c r="H294" s="35"/>
      <c r="I294" s="35"/>
      <c r="J294" s="35"/>
    </row>
    <row r="295" spans="7:10" x14ac:dyDescent="0.25">
      <c r="G295" s="35"/>
      <c r="H295" s="35"/>
      <c r="I295" s="35"/>
      <c r="J295" s="35"/>
    </row>
    <row r="296" spans="7:10" x14ac:dyDescent="0.25">
      <c r="G296" s="35"/>
      <c r="H296" s="35"/>
      <c r="I296" s="35"/>
      <c r="J296" s="35"/>
    </row>
    <row r="297" spans="7:10" x14ac:dyDescent="0.25">
      <c r="G297" s="35"/>
      <c r="H297" s="35"/>
      <c r="I297" s="35"/>
      <c r="J297" s="35"/>
    </row>
    <row r="298" spans="7:10" x14ac:dyDescent="0.25">
      <c r="G298" s="35"/>
      <c r="H298" s="35"/>
      <c r="I298" s="35"/>
      <c r="J298" s="35"/>
    </row>
    <row r="299" spans="7:10" x14ac:dyDescent="0.25">
      <c r="G299" s="35"/>
      <c r="H299" s="35"/>
      <c r="I299" s="35"/>
      <c r="J299" s="35"/>
    </row>
    <row r="300" spans="7:10" x14ac:dyDescent="0.25">
      <c r="G300" s="35"/>
      <c r="H300" s="35"/>
      <c r="I300" s="35"/>
      <c r="J300" s="35"/>
    </row>
    <row r="301" spans="7:10" x14ac:dyDescent="0.25">
      <c r="G301" s="35"/>
      <c r="H301" s="35"/>
      <c r="I301" s="35"/>
      <c r="J301" s="35"/>
    </row>
    <row r="302" spans="7:10" x14ac:dyDescent="0.25">
      <c r="G302" s="35"/>
      <c r="H302" s="35"/>
      <c r="I302" s="35"/>
      <c r="J302" s="35"/>
    </row>
    <row r="303" spans="7:10" x14ac:dyDescent="0.25">
      <c r="G303" s="35"/>
      <c r="H303" s="35"/>
      <c r="I303" s="35"/>
      <c r="J303" s="35"/>
    </row>
    <row r="304" spans="7:10" x14ac:dyDescent="0.25">
      <c r="G304" s="35"/>
      <c r="H304" s="35"/>
      <c r="I304" s="35"/>
      <c r="J304" s="35"/>
    </row>
    <row r="305" spans="7:10" x14ac:dyDescent="0.25">
      <c r="G305" s="35"/>
      <c r="H305" s="35"/>
      <c r="I305" s="35"/>
      <c r="J305" s="35"/>
    </row>
    <row r="306" spans="7:10" x14ac:dyDescent="0.25">
      <c r="G306" s="35"/>
      <c r="H306" s="35"/>
      <c r="I306" s="35"/>
      <c r="J306" s="35"/>
    </row>
    <row r="307" spans="7:10" x14ac:dyDescent="0.25">
      <c r="G307" s="35"/>
      <c r="H307" s="35"/>
      <c r="I307" s="35"/>
      <c r="J307" s="35"/>
    </row>
    <row r="308" spans="7:10" x14ac:dyDescent="0.25">
      <c r="G308" s="35"/>
      <c r="H308" s="35"/>
      <c r="I308" s="35"/>
      <c r="J308" s="35"/>
    </row>
    <row r="309" spans="7:10" x14ac:dyDescent="0.25">
      <c r="G309" s="35"/>
      <c r="H309" s="35"/>
      <c r="I309" s="35"/>
      <c r="J309" s="35"/>
    </row>
    <row r="310" spans="7:10" x14ac:dyDescent="0.25">
      <c r="G310" s="35"/>
      <c r="H310" s="35"/>
      <c r="I310" s="35"/>
      <c r="J310" s="35"/>
    </row>
    <row r="311" spans="7:10" x14ac:dyDescent="0.25">
      <c r="G311" s="35"/>
      <c r="H311" s="35"/>
      <c r="I311" s="35"/>
      <c r="J311" s="35"/>
    </row>
    <row r="312" spans="7:10" x14ac:dyDescent="0.25">
      <c r="G312" s="35"/>
      <c r="H312" s="35"/>
      <c r="I312" s="35"/>
      <c r="J312" s="35"/>
    </row>
    <row r="313" spans="7:10" x14ac:dyDescent="0.25">
      <c r="G313" s="35"/>
      <c r="H313" s="35"/>
      <c r="I313" s="35"/>
      <c r="J313" s="35"/>
    </row>
    <row r="314" spans="7:10" x14ac:dyDescent="0.25">
      <c r="G314" s="35"/>
      <c r="H314" s="35"/>
      <c r="I314" s="35"/>
      <c r="J314" s="35"/>
    </row>
    <row r="315" spans="7:10" x14ac:dyDescent="0.25">
      <c r="G315" s="35"/>
      <c r="H315" s="35"/>
      <c r="I315" s="35"/>
      <c r="J315" s="35"/>
    </row>
    <row r="316" spans="7:10" x14ac:dyDescent="0.25">
      <c r="G316" s="35"/>
      <c r="H316" s="35"/>
      <c r="I316" s="35"/>
      <c r="J316" s="35"/>
    </row>
    <row r="317" spans="7:10" x14ac:dyDescent="0.25">
      <c r="G317" s="35"/>
      <c r="H317" s="35"/>
      <c r="I317" s="35"/>
      <c r="J317" s="35"/>
    </row>
    <row r="318" spans="7:10" x14ac:dyDescent="0.25">
      <c r="G318" s="35"/>
      <c r="H318" s="35"/>
      <c r="I318" s="35"/>
      <c r="J318" s="35"/>
    </row>
    <row r="319" spans="7:10" x14ac:dyDescent="0.25">
      <c r="G319" s="35"/>
      <c r="H319" s="35"/>
      <c r="I319" s="35"/>
      <c r="J319" s="35"/>
    </row>
    <row r="320" spans="7:10" x14ac:dyDescent="0.25">
      <c r="G320" s="35"/>
      <c r="H320" s="35"/>
      <c r="I320" s="35"/>
      <c r="J320" s="35"/>
    </row>
    <row r="321" spans="7:10" x14ac:dyDescent="0.25">
      <c r="G321" s="35"/>
      <c r="H321" s="35"/>
      <c r="I321" s="35"/>
      <c r="J321" s="35"/>
    </row>
    <row r="322" spans="7:10" x14ac:dyDescent="0.25">
      <c r="G322" s="35"/>
      <c r="H322" s="35"/>
      <c r="I322" s="35"/>
      <c r="J322" s="35"/>
    </row>
    <row r="323" spans="7:10" x14ac:dyDescent="0.25">
      <c r="G323" s="35"/>
      <c r="H323" s="35"/>
      <c r="I323" s="35"/>
      <c r="J323" s="35"/>
    </row>
    <row r="324" spans="7:10" x14ac:dyDescent="0.25">
      <c r="G324" s="35"/>
      <c r="H324" s="35"/>
      <c r="I324" s="35"/>
      <c r="J324" s="35"/>
    </row>
    <row r="325" spans="7:10" x14ac:dyDescent="0.25">
      <c r="G325" s="35"/>
      <c r="H325" s="35"/>
      <c r="I325" s="35"/>
      <c r="J325" s="35"/>
    </row>
    <row r="326" spans="7:10" x14ac:dyDescent="0.25">
      <c r="G326" s="35"/>
      <c r="H326" s="35"/>
      <c r="I326" s="35"/>
      <c r="J326" s="35"/>
    </row>
    <row r="327" spans="7:10" x14ac:dyDescent="0.25">
      <c r="G327" s="35"/>
      <c r="H327" s="35"/>
      <c r="I327" s="35"/>
      <c r="J327" s="35"/>
    </row>
    <row r="328" spans="7:10" x14ac:dyDescent="0.25">
      <c r="G328" s="35"/>
      <c r="H328" s="35"/>
      <c r="I328" s="35"/>
      <c r="J328" s="35"/>
    </row>
    <row r="329" spans="7:10" x14ac:dyDescent="0.25">
      <c r="G329" s="35"/>
      <c r="H329" s="35"/>
      <c r="I329" s="35"/>
      <c r="J329" s="35"/>
    </row>
    <row r="330" spans="7:10" x14ac:dyDescent="0.25">
      <c r="G330" s="35"/>
      <c r="H330" s="35"/>
      <c r="I330" s="35"/>
      <c r="J330" s="35"/>
    </row>
    <row r="331" spans="7:10" x14ac:dyDescent="0.25">
      <c r="G331" s="35"/>
      <c r="H331" s="35"/>
      <c r="I331" s="35"/>
      <c r="J331" s="35"/>
    </row>
    <row r="332" spans="7:10" x14ac:dyDescent="0.25">
      <c r="G332" s="35"/>
      <c r="H332" s="35"/>
      <c r="I332" s="35"/>
      <c r="J332" s="35"/>
    </row>
    <row r="333" spans="7:10" x14ac:dyDescent="0.25">
      <c r="G333" s="35"/>
      <c r="H333" s="35"/>
      <c r="I333" s="35"/>
      <c r="J333" s="35"/>
    </row>
    <row r="334" spans="7:10" x14ac:dyDescent="0.25">
      <c r="G334" s="35"/>
      <c r="H334" s="35"/>
      <c r="I334" s="35"/>
      <c r="J334" s="35"/>
    </row>
    <row r="335" spans="7:10" x14ac:dyDescent="0.25">
      <c r="G335" s="35"/>
      <c r="H335" s="35"/>
      <c r="I335" s="35"/>
      <c r="J335" s="35"/>
    </row>
    <row r="336" spans="7:10" x14ac:dyDescent="0.25">
      <c r="G336" s="35"/>
      <c r="H336" s="35"/>
      <c r="I336" s="35"/>
      <c r="J336" s="35"/>
    </row>
    <row r="337" spans="4:10" x14ac:dyDescent="0.25">
      <c r="G337" s="35"/>
      <c r="H337" s="35"/>
      <c r="I337" s="35"/>
      <c r="J337" s="35"/>
    </row>
    <row r="338" spans="4:10" x14ac:dyDescent="0.25">
      <c r="D338" s="34" t="s">
        <v>542</v>
      </c>
      <c r="G338" s="35"/>
      <c r="H338" s="35"/>
      <c r="I338" s="35"/>
      <c r="J338" s="35"/>
    </row>
    <row r="339" spans="4:10" x14ac:dyDescent="0.25">
      <c r="G339" s="35"/>
      <c r="H339" s="35"/>
      <c r="I339" s="35"/>
      <c r="J339" s="35"/>
    </row>
    <row r="340" spans="4:10" x14ac:dyDescent="0.25">
      <c r="G340" s="35"/>
      <c r="H340" s="35"/>
      <c r="I340" s="35"/>
      <c r="J340" s="35"/>
    </row>
    <row r="341" spans="4:10" x14ac:dyDescent="0.25">
      <c r="G341" s="35"/>
      <c r="H341" s="35"/>
      <c r="I341" s="35"/>
      <c r="J341" s="35"/>
    </row>
    <row r="342" spans="4:10" x14ac:dyDescent="0.25">
      <c r="G342" s="35"/>
      <c r="H342" s="35"/>
      <c r="I342" s="35"/>
      <c r="J342" s="35"/>
    </row>
    <row r="343" spans="4:10" x14ac:dyDescent="0.25">
      <c r="G343" s="35"/>
      <c r="H343" s="35"/>
      <c r="I343" s="35"/>
      <c r="J343" s="35"/>
    </row>
    <row r="344" spans="4:10" x14ac:dyDescent="0.25">
      <c r="G344" s="35"/>
      <c r="H344" s="35"/>
      <c r="I344" s="35"/>
      <c r="J344" s="35"/>
    </row>
    <row r="345" spans="4:10" x14ac:dyDescent="0.25">
      <c r="G345" s="35"/>
      <c r="H345" s="35"/>
      <c r="I345" s="35"/>
      <c r="J345" s="35"/>
    </row>
    <row r="346" spans="4:10" x14ac:dyDescent="0.25">
      <c r="G346" s="35"/>
      <c r="H346" s="35"/>
      <c r="I346" s="35"/>
      <c r="J346" s="35"/>
    </row>
    <row r="347" spans="4:10" x14ac:dyDescent="0.25">
      <c r="G347" s="35"/>
      <c r="H347" s="35"/>
      <c r="I347" s="35"/>
      <c r="J347" s="35"/>
    </row>
    <row r="348" spans="4:10" x14ac:dyDescent="0.25">
      <c r="G348" s="35"/>
      <c r="H348" s="35"/>
      <c r="I348" s="35"/>
      <c r="J348" s="35"/>
    </row>
    <row r="349" spans="4:10" x14ac:dyDescent="0.25">
      <c r="G349" s="35"/>
      <c r="H349" s="35"/>
      <c r="I349" s="35"/>
      <c r="J349" s="35"/>
    </row>
    <row r="350" spans="4:10" x14ac:dyDescent="0.25">
      <c r="G350" s="35"/>
      <c r="H350" s="35"/>
      <c r="I350" s="35"/>
      <c r="J350" s="35"/>
    </row>
    <row r="351" spans="4:10" x14ac:dyDescent="0.25">
      <c r="G351" s="35"/>
      <c r="H351" s="35"/>
      <c r="I351" s="35"/>
      <c r="J351" s="35"/>
    </row>
    <row r="352" spans="4:10" x14ac:dyDescent="0.25">
      <c r="G352" s="35"/>
      <c r="H352" s="35"/>
      <c r="I352" s="35"/>
      <c r="J352" s="35"/>
    </row>
    <row r="353" spans="7:10" x14ac:dyDescent="0.25">
      <c r="G353" s="35"/>
      <c r="H353" s="35"/>
      <c r="I353" s="35"/>
      <c r="J353" s="35"/>
    </row>
    <row r="354" spans="7:10" x14ac:dyDescent="0.25">
      <c r="G354" s="35"/>
      <c r="H354" s="35"/>
      <c r="I354" s="35"/>
      <c r="J354" s="35"/>
    </row>
    <row r="355" spans="7:10" x14ac:dyDescent="0.25">
      <c r="G355" s="35"/>
      <c r="H355" s="35"/>
      <c r="I355" s="35"/>
      <c r="J355" s="35"/>
    </row>
    <row r="356" spans="7:10" x14ac:dyDescent="0.25">
      <c r="G356" s="35"/>
      <c r="H356" s="35"/>
      <c r="I356" s="35"/>
      <c r="J356" s="35"/>
    </row>
    <row r="357" spans="7:10" x14ac:dyDescent="0.25">
      <c r="G357" s="35"/>
      <c r="H357" s="35"/>
      <c r="I357" s="35"/>
      <c r="J357" s="35"/>
    </row>
    <row r="358" spans="7:10" x14ac:dyDescent="0.25">
      <c r="G358" s="35"/>
      <c r="H358" s="35"/>
      <c r="I358" s="35"/>
      <c r="J358" s="35"/>
    </row>
    <row r="359" spans="7:10" x14ac:dyDescent="0.25">
      <c r="G359" s="35"/>
      <c r="H359" s="35"/>
      <c r="I359" s="35"/>
      <c r="J359" s="35"/>
    </row>
    <row r="360" spans="7:10" x14ac:dyDescent="0.25">
      <c r="G360" s="35"/>
      <c r="H360" s="35"/>
      <c r="I360" s="35"/>
      <c r="J360" s="35"/>
    </row>
    <row r="361" spans="7:10" x14ac:dyDescent="0.25">
      <c r="G361" s="35"/>
      <c r="H361" s="35"/>
      <c r="I361" s="35"/>
      <c r="J361" s="35"/>
    </row>
    <row r="362" spans="7:10" x14ac:dyDescent="0.25">
      <c r="G362" s="35"/>
      <c r="H362" s="35"/>
      <c r="I362" s="35"/>
      <c r="J362" s="35"/>
    </row>
    <row r="363" spans="7:10" x14ac:dyDescent="0.25">
      <c r="G363" s="35"/>
      <c r="H363" s="35"/>
      <c r="I363" s="35"/>
      <c r="J363" s="35"/>
    </row>
    <row r="364" spans="7:10" x14ac:dyDescent="0.25">
      <c r="G364" s="35"/>
      <c r="H364" s="35"/>
      <c r="I364" s="35"/>
      <c r="J364" s="35"/>
    </row>
    <row r="365" spans="7:10" x14ac:dyDescent="0.25">
      <c r="G365" s="35"/>
      <c r="H365" s="35"/>
      <c r="I365" s="35"/>
      <c r="J365" s="35"/>
    </row>
    <row r="366" spans="7:10" x14ac:dyDescent="0.25">
      <c r="G366" s="35"/>
      <c r="H366" s="35"/>
      <c r="I366" s="35"/>
      <c r="J366" s="35"/>
    </row>
    <row r="367" spans="7:10" x14ac:dyDescent="0.25">
      <c r="G367" s="35"/>
      <c r="H367" s="35"/>
      <c r="I367" s="35"/>
      <c r="J367" s="35"/>
    </row>
    <row r="368" spans="7:10" x14ac:dyDescent="0.25">
      <c r="G368" s="35"/>
      <c r="H368" s="35"/>
      <c r="I368" s="35"/>
      <c r="J368" s="35"/>
    </row>
    <row r="369" spans="7:10" x14ac:dyDescent="0.25">
      <c r="G369" s="35"/>
      <c r="H369" s="35"/>
      <c r="I369" s="35"/>
      <c r="J369" s="35"/>
    </row>
    <row r="370" spans="7:10" x14ac:dyDescent="0.25">
      <c r="G370" s="35"/>
      <c r="H370" s="35"/>
      <c r="I370" s="35"/>
      <c r="J370" s="35"/>
    </row>
    <row r="371" spans="7:10" x14ac:dyDescent="0.25">
      <c r="G371" s="35"/>
      <c r="H371" s="35"/>
      <c r="I371" s="35"/>
      <c r="J371" s="35"/>
    </row>
    <row r="372" spans="7:10" x14ac:dyDescent="0.25">
      <c r="G372" s="35"/>
      <c r="H372" s="35"/>
      <c r="I372" s="35"/>
      <c r="J372" s="35"/>
    </row>
    <row r="373" spans="7:10" x14ac:dyDescent="0.25">
      <c r="G373" s="35"/>
      <c r="H373" s="35"/>
      <c r="I373" s="35"/>
      <c r="J373" s="35"/>
    </row>
    <row r="374" spans="7:10" x14ac:dyDescent="0.25">
      <c r="G374" s="35"/>
      <c r="H374" s="35"/>
      <c r="I374" s="35"/>
      <c r="J374" s="35"/>
    </row>
    <row r="375" spans="7:10" x14ac:dyDescent="0.25">
      <c r="G375" s="35"/>
      <c r="H375" s="35"/>
      <c r="I375" s="35"/>
      <c r="J375" s="35"/>
    </row>
    <row r="376" spans="7:10" x14ac:dyDescent="0.25">
      <c r="G376" s="35"/>
      <c r="H376" s="35"/>
      <c r="I376" s="35"/>
      <c r="J376" s="35"/>
    </row>
    <row r="377" spans="7:10" x14ac:dyDescent="0.25">
      <c r="G377" s="35"/>
      <c r="H377" s="35"/>
      <c r="I377" s="35"/>
      <c r="J377" s="35"/>
    </row>
    <row r="378" spans="7:10" x14ac:dyDescent="0.25">
      <c r="G378" s="35"/>
      <c r="H378" s="35"/>
      <c r="I378" s="35"/>
      <c r="J378" s="35"/>
    </row>
    <row r="379" spans="7:10" x14ac:dyDescent="0.25">
      <c r="G379" s="35"/>
      <c r="H379" s="35"/>
      <c r="I379" s="35"/>
      <c r="J379" s="35"/>
    </row>
    <row r="380" spans="7:10" x14ac:dyDescent="0.25">
      <c r="G380" s="35"/>
      <c r="H380" s="35"/>
      <c r="I380" s="35"/>
      <c r="J380" s="35"/>
    </row>
    <row r="381" spans="7:10" x14ac:dyDescent="0.25">
      <c r="G381" s="35"/>
      <c r="H381" s="35"/>
      <c r="I381" s="35"/>
      <c r="J381" s="35"/>
    </row>
    <row r="382" spans="7:10" x14ac:dyDescent="0.25">
      <c r="G382" s="35"/>
      <c r="H382" s="35"/>
      <c r="I382" s="35"/>
      <c r="J382" s="35"/>
    </row>
    <row r="383" spans="7:10" x14ac:dyDescent="0.25">
      <c r="G383" s="35"/>
      <c r="H383" s="35"/>
      <c r="I383" s="35"/>
      <c r="J383" s="35"/>
    </row>
    <row r="384" spans="7:10" x14ac:dyDescent="0.25">
      <c r="G384" s="35"/>
      <c r="H384" s="35"/>
      <c r="I384" s="35"/>
      <c r="J384" s="35"/>
    </row>
    <row r="385" spans="7:10" x14ac:dyDescent="0.25">
      <c r="G385" s="35"/>
      <c r="H385" s="35"/>
      <c r="I385" s="35"/>
      <c r="J385" s="35"/>
    </row>
    <row r="386" spans="7:10" x14ac:dyDescent="0.25">
      <c r="G386" s="35"/>
      <c r="H386" s="35"/>
      <c r="I386" s="35"/>
      <c r="J386" s="35"/>
    </row>
    <row r="387" spans="7:10" x14ac:dyDescent="0.25">
      <c r="G387" s="35"/>
      <c r="H387" s="35"/>
      <c r="I387" s="35"/>
      <c r="J387" s="35"/>
    </row>
    <row r="388" spans="7:10" x14ac:dyDescent="0.25">
      <c r="G388" s="35"/>
      <c r="H388" s="35"/>
      <c r="I388" s="35"/>
      <c r="J388" s="35"/>
    </row>
    <row r="389" spans="7:10" x14ac:dyDescent="0.25">
      <c r="G389" s="35"/>
      <c r="H389" s="35"/>
      <c r="I389" s="35"/>
      <c r="J389" s="35"/>
    </row>
    <row r="390" spans="7:10" x14ac:dyDescent="0.25">
      <c r="G390" s="35"/>
      <c r="H390" s="35"/>
      <c r="I390" s="35"/>
      <c r="J390" s="35"/>
    </row>
    <row r="391" spans="7:10" x14ac:dyDescent="0.25">
      <c r="G391" s="35"/>
      <c r="H391" s="35"/>
      <c r="I391" s="35"/>
      <c r="J391" s="35"/>
    </row>
    <row r="392" spans="7:10" x14ac:dyDescent="0.25">
      <c r="G392" s="35"/>
      <c r="H392" s="35"/>
      <c r="I392" s="35"/>
      <c r="J392" s="35"/>
    </row>
    <row r="393" spans="7:10" x14ac:dyDescent="0.25">
      <c r="G393" s="35"/>
      <c r="H393" s="35"/>
      <c r="I393" s="35"/>
      <c r="J393" s="35"/>
    </row>
    <row r="394" spans="7:10" x14ac:dyDescent="0.25">
      <c r="G394" s="35"/>
      <c r="H394" s="35"/>
      <c r="I394" s="35"/>
      <c r="J394" s="35"/>
    </row>
    <row r="395" spans="7:10" x14ac:dyDescent="0.25">
      <c r="G395" s="35"/>
      <c r="H395" s="35"/>
      <c r="I395" s="35"/>
      <c r="J395" s="35"/>
    </row>
    <row r="396" spans="7:10" x14ac:dyDescent="0.25">
      <c r="G396" s="35"/>
      <c r="H396" s="35"/>
      <c r="I396" s="35"/>
      <c r="J396" s="35"/>
    </row>
    <row r="397" spans="7:10" x14ac:dyDescent="0.25">
      <c r="G397" s="35"/>
      <c r="H397" s="35"/>
      <c r="I397" s="35"/>
      <c r="J397" s="35"/>
    </row>
    <row r="398" spans="7:10" x14ac:dyDescent="0.25">
      <c r="G398" s="35"/>
      <c r="H398" s="35"/>
      <c r="I398" s="35"/>
      <c r="J398" s="35"/>
    </row>
    <row r="399" spans="7:10" x14ac:dyDescent="0.25">
      <c r="G399" s="35"/>
      <c r="H399" s="35"/>
      <c r="I399" s="35"/>
      <c r="J399" s="35"/>
    </row>
    <row r="400" spans="7:10" x14ac:dyDescent="0.25">
      <c r="G400" s="35"/>
      <c r="H400" s="35"/>
      <c r="I400" s="35"/>
      <c r="J400" s="35"/>
    </row>
    <row r="401" spans="7:10" x14ac:dyDescent="0.25">
      <c r="G401" s="35"/>
      <c r="H401" s="35"/>
      <c r="I401" s="35"/>
      <c r="J401" s="35"/>
    </row>
    <row r="402" spans="7:10" x14ac:dyDescent="0.25">
      <c r="G402" s="35"/>
      <c r="H402" s="35"/>
      <c r="I402" s="35"/>
      <c r="J402" s="35"/>
    </row>
    <row r="403" spans="7:10" x14ac:dyDescent="0.25">
      <c r="G403" s="35"/>
      <c r="H403" s="35"/>
      <c r="I403" s="35"/>
      <c r="J403" s="35"/>
    </row>
    <row r="404" spans="7:10" x14ac:dyDescent="0.25">
      <c r="G404" s="35"/>
      <c r="H404" s="35"/>
      <c r="I404" s="35"/>
      <c r="J404" s="35"/>
    </row>
    <row r="405" spans="7:10" x14ac:dyDescent="0.25">
      <c r="G405" s="35"/>
      <c r="H405" s="35"/>
      <c r="I405" s="35"/>
      <c r="J405" s="35"/>
    </row>
    <row r="406" spans="7:10" x14ac:dyDescent="0.25">
      <c r="G406" s="35"/>
      <c r="H406" s="35"/>
      <c r="I406" s="35"/>
      <c r="J406" s="35"/>
    </row>
    <row r="407" spans="7:10" x14ac:dyDescent="0.25">
      <c r="G407" s="35"/>
      <c r="H407" s="35"/>
      <c r="I407" s="35"/>
      <c r="J407" s="35"/>
    </row>
    <row r="408" spans="7:10" x14ac:dyDescent="0.25">
      <c r="G408" s="35"/>
      <c r="H408" s="35"/>
      <c r="I408" s="35"/>
      <c r="J408" s="35"/>
    </row>
    <row r="409" spans="7:10" x14ac:dyDescent="0.25">
      <c r="G409" s="35"/>
      <c r="H409" s="35"/>
      <c r="I409" s="35"/>
      <c r="J409" s="35"/>
    </row>
    <row r="410" spans="7:10" x14ac:dyDescent="0.25">
      <c r="G410" s="35"/>
      <c r="H410" s="35"/>
      <c r="I410" s="35"/>
      <c r="J410" s="35"/>
    </row>
    <row r="411" spans="7:10" x14ac:dyDescent="0.25">
      <c r="G411" s="35"/>
      <c r="H411" s="35"/>
      <c r="I411" s="35"/>
      <c r="J411" s="35"/>
    </row>
    <row r="412" spans="7:10" x14ac:dyDescent="0.25">
      <c r="G412" s="35"/>
      <c r="H412" s="35"/>
      <c r="I412" s="35"/>
      <c r="J412" s="35"/>
    </row>
    <row r="413" spans="7:10" x14ac:dyDescent="0.25">
      <c r="G413" s="35"/>
      <c r="H413" s="35"/>
      <c r="I413" s="35"/>
      <c r="J413" s="35"/>
    </row>
    <row r="414" spans="7:10" x14ac:dyDescent="0.25">
      <c r="G414" s="35"/>
      <c r="H414" s="35"/>
      <c r="I414" s="35"/>
      <c r="J414" s="35"/>
    </row>
    <row r="415" spans="7:10" x14ac:dyDescent="0.25">
      <c r="G415" s="35"/>
      <c r="H415" s="35"/>
      <c r="I415" s="35"/>
      <c r="J415" s="35"/>
    </row>
    <row r="416" spans="7:10" x14ac:dyDescent="0.25">
      <c r="G416" s="35"/>
      <c r="H416" s="35"/>
      <c r="I416" s="35"/>
      <c r="J416" s="35"/>
    </row>
    <row r="417" spans="7:10" x14ac:dyDescent="0.25">
      <c r="G417" s="35"/>
      <c r="H417" s="35"/>
      <c r="I417" s="35"/>
      <c r="J417" s="35"/>
    </row>
    <row r="418" spans="7:10" x14ac:dyDescent="0.25">
      <c r="G418" s="35"/>
      <c r="H418" s="35"/>
      <c r="I418" s="35"/>
      <c r="J418" s="35"/>
    </row>
    <row r="419" spans="7:10" x14ac:dyDescent="0.25">
      <c r="G419" s="35"/>
      <c r="H419" s="35"/>
      <c r="I419" s="35"/>
      <c r="J419" s="35"/>
    </row>
    <row r="420" spans="7:10" x14ac:dyDescent="0.25">
      <c r="G420" s="35"/>
      <c r="H420" s="35"/>
      <c r="I420" s="35"/>
      <c r="J420" s="35"/>
    </row>
    <row r="421" spans="7:10" x14ac:dyDescent="0.25">
      <c r="G421" s="35"/>
      <c r="H421" s="35"/>
      <c r="I421" s="35"/>
      <c r="J421" s="35"/>
    </row>
    <row r="422" spans="7:10" x14ac:dyDescent="0.25">
      <c r="G422" s="35"/>
      <c r="H422" s="35"/>
      <c r="I422" s="35"/>
      <c r="J422" s="35"/>
    </row>
    <row r="423" spans="7:10" x14ac:dyDescent="0.25">
      <c r="G423" s="35"/>
      <c r="H423" s="35"/>
      <c r="I423" s="35"/>
      <c r="J423" s="35"/>
    </row>
    <row r="424" spans="7:10" x14ac:dyDescent="0.25">
      <c r="G424" s="35"/>
      <c r="H424" s="35"/>
      <c r="I424" s="35"/>
      <c r="J424" s="35"/>
    </row>
    <row r="425" spans="7:10" x14ac:dyDescent="0.25">
      <c r="G425" s="35"/>
      <c r="H425" s="35"/>
      <c r="I425" s="35"/>
      <c r="J425" s="35"/>
    </row>
    <row r="426" spans="7:10" x14ac:dyDescent="0.25">
      <c r="G426" s="35"/>
      <c r="H426" s="35"/>
      <c r="I426" s="35"/>
      <c r="J426" s="35"/>
    </row>
    <row r="427" spans="7:10" x14ac:dyDescent="0.25">
      <c r="G427" s="35"/>
      <c r="H427" s="35"/>
      <c r="I427" s="35"/>
      <c r="J427" s="35"/>
    </row>
    <row r="428" spans="7:10" x14ac:dyDescent="0.25">
      <c r="G428" s="35"/>
      <c r="H428" s="35"/>
      <c r="I428" s="35"/>
      <c r="J428" s="35"/>
    </row>
    <row r="429" spans="7:10" x14ac:dyDescent="0.25">
      <c r="G429" s="35"/>
      <c r="H429" s="35"/>
      <c r="I429" s="35"/>
      <c r="J429" s="35"/>
    </row>
    <row r="430" spans="7:10" x14ac:dyDescent="0.25">
      <c r="G430" s="35"/>
      <c r="H430" s="35"/>
      <c r="I430" s="35"/>
      <c r="J430" s="35"/>
    </row>
    <row r="431" spans="7:10" x14ac:dyDescent="0.25">
      <c r="G431" s="35"/>
      <c r="H431" s="35"/>
      <c r="I431" s="35"/>
      <c r="J431" s="35"/>
    </row>
    <row r="432" spans="7:10" x14ac:dyDescent="0.25">
      <c r="G432" s="35"/>
      <c r="H432" s="35"/>
      <c r="I432" s="35"/>
      <c r="J432" s="35"/>
    </row>
    <row r="433" spans="7:10" x14ac:dyDescent="0.25">
      <c r="G433" s="35"/>
      <c r="H433" s="35"/>
      <c r="I433" s="35"/>
      <c r="J433" s="35"/>
    </row>
    <row r="434" spans="7:10" x14ac:dyDescent="0.25">
      <c r="G434" s="35"/>
      <c r="H434" s="35"/>
      <c r="I434" s="35"/>
      <c r="J434" s="35"/>
    </row>
    <row r="435" spans="7:10" x14ac:dyDescent="0.25">
      <c r="G435" s="35"/>
      <c r="H435" s="35"/>
      <c r="I435" s="35"/>
      <c r="J435" s="35"/>
    </row>
    <row r="436" spans="7:10" x14ac:dyDescent="0.25">
      <c r="G436" s="35"/>
      <c r="H436" s="35"/>
      <c r="I436" s="35"/>
      <c r="J436" s="35"/>
    </row>
    <row r="437" spans="7:10" x14ac:dyDescent="0.25">
      <c r="G437" s="35"/>
      <c r="H437" s="35"/>
      <c r="I437" s="35"/>
      <c r="J437" s="35"/>
    </row>
    <row r="438" spans="7:10" x14ac:dyDescent="0.25">
      <c r="G438" s="35"/>
      <c r="H438" s="35"/>
      <c r="I438" s="35"/>
      <c r="J438" s="35"/>
    </row>
    <row r="439" spans="7:10" x14ac:dyDescent="0.25">
      <c r="G439" s="35"/>
      <c r="H439" s="35"/>
      <c r="I439" s="35"/>
      <c r="J439" s="35"/>
    </row>
    <row r="440" spans="7:10" x14ac:dyDescent="0.25">
      <c r="G440" s="35"/>
      <c r="H440" s="35"/>
      <c r="I440" s="35"/>
      <c r="J440" s="35"/>
    </row>
    <row r="441" spans="7:10" x14ac:dyDescent="0.25">
      <c r="G441" s="35"/>
      <c r="H441" s="35"/>
      <c r="I441" s="35"/>
      <c r="J441" s="35"/>
    </row>
    <row r="442" spans="7:10" x14ac:dyDescent="0.25">
      <c r="G442" s="35"/>
      <c r="H442" s="35"/>
      <c r="I442" s="35"/>
      <c r="J442" s="35"/>
    </row>
    <row r="443" spans="7:10" x14ac:dyDescent="0.25">
      <c r="G443" s="35"/>
      <c r="H443" s="35"/>
      <c r="I443" s="35"/>
      <c r="J443" s="35"/>
    </row>
    <row r="444" spans="7:10" x14ac:dyDescent="0.25">
      <c r="G444" s="35"/>
      <c r="H444" s="35"/>
      <c r="I444" s="35"/>
      <c r="J444" s="35"/>
    </row>
    <row r="445" spans="7:10" x14ac:dyDescent="0.25">
      <c r="G445" s="35"/>
      <c r="H445" s="35"/>
      <c r="I445" s="35"/>
      <c r="J445" s="35"/>
    </row>
    <row r="446" spans="7:10" x14ac:dyDescent="0.25">
      <c r="G446" s="35"/>
      <c r="H446" s="35"/>
      <c r="I446" s="35"/>
      <c r="J446" s="35"/>
    </row>
    <row r="447" spans="7:10" x14ac:dyDescent="0.25">
      <c r="G447" s="35"/>
      <c r="H447" s="35"/>
      <c r="I447" s="35"/>
      <c r="J447" s="35"/>
    </row>
    <row r="448" spans="7:10" x14ac:dyDescent="0.25">
      <c r="G448" s="35"/>
      <c r="H448" s="35"/>
      <c r="I448" s="35"/>
      <c r="J448" s="35"/>
    </row>
    <row r="449" spans="7:10" x14ac:dyDescent="0.25">
      <c r="G449" s="35"/>
      <c r="H449" s="35"/>
      <c r="I449" s="35"/>
      <c r="J449" s="35"/>
    </row>
    <row r="450" spans="7:10" x14ac:dyDescent="0.25">
      <c r="G450" s="35"/>
      <c r="H450" s="35"/>
      <c r="I450" s="35"/>
      <c r="J450" s="35"/>
    </row>
    <row r="451" spans="7:10" x14ac:dyDescent="0.25">
      <c r="G451" s="35"/>
      <c r="H451" s="35"/>
      <c r="I451" s="35"/>
      <c r="J451" s="35"/>
    </row>
    <row r="452" spans="7:10" x14ac:dyDescent="0.25">
      <c r="G452" s="35"/>
      <c r="H452" s="35"/>
      <c r="I452" s="35"/>
      <c r="J452" s="35"/>
    </row>
    <row r="453" spans="7:10" x14ac:dyDescent="0.25">
      <c r="G453" s="35"/>
      <c r="H453" s="35"/>
      <c r="I453" s="35"/>
      <c r="J453" s="35"/>
    </row>
    <row r="454" spans="7:10" x14ac:dyDescent="0.25">
      <c r="G454" s="35"/>
      <c r="H454" s="35"/>
      <c r="I454" s="35"/>
      <c r="J454" s="35"/>
    </row>
    <row r="455" spans="7:10" x14ac:dyDescent="0.25">
      <c r="G455" s="35"/>
      <c r="H455" s="35"/>
      <c r="I455" s="35"/>
      <c r="J455" s="35"/>
    </row>
    <row r="456" spans="7:10" x14ac:dyDescent="0.25">
      <c r="G456" s="35"/>
      <c r="H456" s="35"/>
      <c r="I456" s="35"/>
      <c r="J456" s="35"/>
    </row>
    <row r="457" spans="7:10" x14ac:dyDescent="0.25">
      <c r="G457" s="35"/>
      <c r="H457" s="35"/>
      <c r="I457" s="35"/>
      <c r="J457" s="35"/>
    </row>
    <row r="458" spans="7:10" x14ac:dyDescent="0.25">
      <c r="G458" s="35"/>
      <c r="H458" s="35"/>
      <c r="I458" s="35"/>
      <c r="J458" s="35"/>
    </row>
    <row r="459" spans="7:10" x14ac:dyDescent="0.25">
      <c r="G459" s="35"/>
      <c r="H459" s="35"/>
      <c r="I459" s="35"/>
      <c r="J459" s="35"/>
    </row>
    <row r="460" spans="7:10" x14ac:dyDescent="0.25">
      <c r="G460" s="35"/>
      <c r="H460" s="35"/>
      <c r="I460" s="35"/>
      <c r="J460" s="35"/>
    </row>
    <row r="461" spans="7:10" x14ac:dyDescent="0.25">
      <c r="G461" s="35"/>
      <c r="H461" s="35"/>
      <c r="I461" s="35"/>
      <c r="J461" s="35"/>
    </row>
    <row r="462" spans="7:10" x14ac:dyDescent="0.25">
      <c r="G462" s="35"/>
      <c r="H462" s="35"/>
      <c r="I462" s="35"/>
      <c r="J462" s="35"/>
    </row>
    <row r="463" spans="7:10" x14ac:dyDescent="0.25">
      <c r="G463" s="35"/>
      <c r="H463" s="35"/>
      <c r="I463" s="35"/>
      <c r="J463" s="35"/>
    </row>
    <row r="464" spans="7:10" x14ac:dyDescent="0.25">
      <c r="G464" s="35"/>
      <c r="H464" s="35"/>
      <c r="I464" s="35"/>
      <c r="J464" s="35"/>
    </row>
    <row r="465" spans="7:10" x14ac:dyDescent="0.25">
      <c r="G465" s="35"/>
      <c r="H465" s="35"/>
      <c r="I465" s="35"/>
      <c r="J465" s="35"/>
    </row>
    <row r="466" spans="7:10" x14ac:dyDescent="0.25">
      <c r="G466" s="35"/>
      <c r="H466" s="35"/>
      <c r="I466" s="35"/>
      <c r="J466" s="35"/>
    </row>
    <row r="467" spans="7:10" x14ac:dyDescent="0.25">
      <c r="G467" s="35"/>
      <c r="H467" s="35"/>
      <c r="I467" s="35"/>
      <c r="J467" s="35"/>
    </row>
    <row r="468" spans="7:10" x14ac:dyDescent="0.25">
      <c r="G468" s="35"/>
      <c r="H468" s="35"/>
      <c r="I468" s="35"/>
      <c r="J468" s="35"/>
    </row>
    <row r="469" spans="7:10" x14ac:dyDescent="0.25">
      <c r="G469" s="35"/>
      <c r="H469" s="35"/>
      <c r="I469" s="35"/>
      <c r="J469" s="35"/>
    </row>
    <row r="470" spans="7:10" x14ac:dyDescent="0.25">
      <c r="G470" s="35"/>
      <c r="H470" s="35"/>
      <c r="I470" s="35"/>
      <c r="J470" s="35"/>
    </row>
    <row r="471" spans="7:10" x14ac:dyDescent="0.25">
      <c r="G471" s="35"/>
      <c r="H471" s="35"/>
      <c r="I471" s="35"/>
      <c r="J471" s="35"/>
    </row>
    <row r="472" spans="7:10" x14ac:dyDescent="0.25">
      <c r="G472" s="35"/>
      <c r="H472" s="35"/>
      <c r="I472" s="35"/>
      <c r="J472" s="35"/>
    </row>
    <row r="473" spans="7:10" x14ac:dyDescent="0.25">
      <c r="G473" s="35"/>
      <c r="H473" s="35"/>
      <c r="I473" s="35"/>
      <c r="J473" s="35"/>
    </row>
    <row r="474" spans="7:10" x14ac:dyDescent="0.25">
      <c r="G474" s="35"/>
      <c r="H474" s="35"/>
      <c r="I474" s="35"/>
      <c r="J474" s="35"/>
    </row>
    <row r="475" spans="7:10" x14ac:dyDescent="0.25">
      <c r="G475" s="35"/>
      <c r="H475" s="35"/>
      <c r="I475" s="35"/>
      <c r="J475" s="35"/>
    </row>
    <row r="476" spans="7:10" x14ac:dyDescent="0.25">
      <c r="G476" s="35"/>
      <c r="H476" s="35"/>
      <c r="I476" s="35"/>
      <c r="J476" s="35"/>
    </row>
    <row r="477" spans="7:10" x14ac:dyDescent="0.25">
      <c r="G477" s="35"/>
      <c r="H477" s="35"/>
      <c r="I477" s="35"/>
      <c r="J477" s="35"/>
    </row>
    <row r="478" spans="7:10" x14ac:dyDescent="0.25">
      <c r="G478" s="35"/>
      <c r="H478" s="35"/>
      <c r="I478" s="35"/>
      <c r="J478" s="35"/>
    </row>
    <row r="479" spans="7:10" x14ac:dyDescent="0.25">
      <c r="G479" s="35"/>
      <c r="H479" s="35"/>
      <c r="I479" s="35"/>
      <c r="J479" s="35"/>
    </row>
    <row r="480" spans="7:10" x14ac:dyDescent="0.25">
      <c r="G480" s="35"/>
      <c r="H480" s="35"/>
      <c r="I480" s="35"/>
      <c r="J480" s="35"/>
    </row>
    <row r="481" spans="7:10" x14ac:dyDescent="0.25">
      <c r="G481" s="35"/>
      <c r="H481" s="35"/>
      <c r="I481" s="35"/>
      <c r="J481" s="35"/>
    </row>
    <row r="482" spans="7:10" x14ac:dyDescent="0.25">
      <c r="G482" s="35"/>
      <c r="H482" s="35"/>
      <c r="I482" s="35"/>
      <c r="J482" s="35"/>
    </row>
    <row r="483" spans="7:10" x14ac:dyDescent="0.25">
      <c r="G483" s="35"/>
      <c r="H483" s="35"/>
      <c r="I483" s="35"/>
      <c r="J483" s="35"/>
    </row>
    <row r="484" spans="7:10" x14ac:dyDescent="0.25">
      <c r="G484" s="35"/>
      <c r="H484" s="35"/>
      <c r="I484" s="35"/>
      <c r="J484" s="35"/>
    </row>
    <row r="485" spans="7:10" x14ac:dyDescent="0.25">
      <c r="G485" s="35"/>
      <c r="H485" s="35"/>
      <c r="I485" s="35"/>
      <c r="J485" s="35"/>
    </row>
    <row r="486" spans="7:10" x14ac:dyDescent="0.25">
      <c r="G486" s="35"/>
      <c r="H486" s="35"/>
      <c r="I486" s="35"/>
      <c r="J486" s="35"/>
    </row>
    <row r="487" spans="7:10" x14ac:dyDescent="0.25">
      <c r="G487" s="35"/>
      <c r="H487" s="35"/>
      <c r="I487" s="35"/>
      <c r="J487" s="35"/>
    </row>
    <row r="488" spans="7:10" x14ac:dyDescent="0.25">
      <c r="G488" s="35"/>
      <c r="H488" s="35"/>
      <c r="I488" s="35"/>
      <c r="J488" s="35"/>
    </row>
    <row r="489" spans="7:10" x14ac:dyDescent="0.25">
      <c r="G489" s="35"/>
      <c r="H489" s="35"/>
      <c r="I489" s="35"/>
      <c r="J489" s="35"/>
    </row>
    <row r="490" spans="7:10" x14ac:dyDescent="0.25">
      <c r="G490" s="35"/>
      <c r="H490" s="35"/>
      <c r="I490" s="35"/>
      <c r="J490" s="35"/>
    </row>
    <row r="491" spans="7:10" x14ac:dyDescent="0.25">
      <c r="G491" s="35"/>
      <c r="H491" s="35"/>
      <c r="I491" s="35"/>
      <c r="J491" s="35"/>
    </row>
    <row r="492" spans="7:10" x14ac:dyDescent="0.25">
      <c r="G492" s="35"/>
      <c r="H492" s="35"/>
      <c r="I492" s="35"/>
      <c r="J492" s="35"/>
    </row>
    <row r="493" spans="7:10" x14ac:dyDescent="0.25">
      <c r="G493" s="35"/>
      <c r="H493" s="35"/>
      <c r="I493" s="35"/>
      <c r="J493" s="35"/>
    </row>
    <row r="494" spans="7:10" x14ac:dyDescent="0.25">
      <c r="G494" s="35"/>
      <c r="H494" s="35"/>
      <c r="I494" s="35"/>
      <c r="J494" s="35"/>
    </row>
    <row r="495" spans="7:10" x14ac:dyDescent="0.25">
      <c r="G495" s="35"/>
      <c r="H495" s="35"/>
      <c r="I495" s="35"/>
      <c r="J495" s="35"/>
    </row>
    <row r="496" spans="7:10" x14ac:dyDescent="0.25">
      <c r="G496" s="35"/>
      <c r="H496" s="35"/>
      <c r="I496" s="35"/>
      <c r="J496" s="35"/>
    </row>
    <row r="497" spans="7:10" x14ac:dyDescent="0.25">
      <c r="G497" s="35"/>
      <c r="H497" s="35"/>
      <c r="I497" s="35"/>
      <c r="J497" s="35"/>
    </row>
    <row r="498" spans="7:10" x14ac:dyDescent="0.25">
      <c r="G498" s="35"/>
      <c r="H498" s="35"/>
      <c r="I498" s="35"/>
      <c r="J498" s="35"/>
    </row>
    <row r="499" spans="7:10" x14ac:dyDescent="0.25">
      <c r="G499" s="35"/>
      <c r="H499" s="35"/>
      <c r="I499" s="35"/>
      <c r="J499" s="35"/>
    </row>
    <row r="500" spans="7:10" x14ac:dyDescent="0.25">
      <c r="G500" s="35"/>
      <c r="H500" s="35"/>
      <c r="I500" s="35"/>
      <c r="J500" s="35"/>
    </row>
    <row r="501" spans="7:10" x14ac:dyDescent="0.25">
      <c r="G501" s="35"/>
      <c r="H501" s="35"/>
      <c r="I501" s="35"/>
      <c r="J501" s="35"/>
    </row>
    <row r="502" spans="7:10" x14ac:dyDescent="0.25">
      <c r="G502" s="35"/>
      <c r="H502" s="35"/>
      <c r="I502" s="35"/>
      <c r="J502" s="35"/>
    </row>
    <row r="503" spans="7:10" x14ac:dyDescent="0.25">
      <c r="G503" s="35"/>
      <c r="H503" s="35"/>
      <c r="I503" s="35"/>
      <c r="J503" s="35"/>
    </row>
    <row r="504" spans="7:10" x14ac:dyDescent="0.25">
      <c r="G504" s="35"/>
      <c r="H504" s="35"/>
      <c r="I504" s="35"/>
      <c r="J504" s="35"/>
    </row>
    <row r="505" spans="7:10" x14ac:dyDescent="0.25">
      <c r="G505" s="35"/>
      <c r="H505" s="35"/>
      <c r="I505" s="35"/>
      <c r="J505" s="35"/>
    </row>
    <row r="506" spans="7:10" x14ac:dyDescent="0.25">
      <c r="G506" s="35"/>
      <c r="H506" s="35"/>
      <c r="I506" s="35"/>
      <c r="J506" s="35"/>
    </row>
    <row r="507" spans="7:10" x14ac:dyDescent="0.25">
      <c r="G507" s="35"/>
      <c r="H507" s="35"/>
      <c r="I507" s="35"/>
      <c r="J507" s="35"/>
    </row>
    <row r="508" spans="7:10" x14ac:dyDescent="0.25">
      <c r="G508" s="35"/>
      <c r="H508" s="35"/>
      <c r="I508" s="35"/>
      <c r="J508" s="35"/>
    </row>
    <row r="509" spans="7:10" x14ac:dyDescent="0.25">
      <c r="G509" s="35"/>
      <c r="H509" s="35"/>
      <c r="I509" s="35"/>
      <c r="J509" s="35"/>
    </row>
    <row r="510" spans="7:10" x14ac:dyDescent="0.25">
      <c r="G510" s="35"/>
      <c r="H510" s="35"/>
      <c r="I510" s="35"/>
      <c r="J510" s="35"/>
    </row>
    <row r="511" spans="7:10" x14ac:dyDescent="0.25">
      <c r="G511" s="35"/>
      <c r="H511" s="35"/>
      <c r="I511" s="35"/>
      <c r="J511" s="35"/>
    </row>
    <row r="512" spans="7:10" x14ac:dyDescent="0.25">
      <c r="G512" s="35"/>
      <c r="H512" s="35"/>
      <c r="I512" s="35"/>
      <c r="J512" s="35"/>
    </row>
    <row r="513" spans="7:10" x14ac:dyDescent="0.25">
      <c r="G513" s="35"/>
      <c r="H513" s="35"/>
      <c r="I513" s="35"/>
      <c r="J513" s="35"/>
    </row>
    <row r="514" spans="7:10" x14ac:dyDescent="0.25">
      <c r="G514" s="35"/>
      <c r="H514" s="35"/>
      <c r="I514" s="35"/>
      <c r="J514" s="35"/>
    </row>
    <row r="515" spans="7:10" x14ac:dyDescent="0.25">
      <c r="G515" s="35"/>
      <c r="H515" s="35"/>
      <c r="I515" s="35"/>
      <c r="J515" s="35"/>
    </row>
    <row r="516" spans="7:10" x14ac:dyDescent="0.25">
      <c r="G516" s="35"/>
      <c r="H516" s="35"/>
      <c r="I516" s="35"/>
      <c r="J516" s="35"/>
    </row>
    <row r="517" spans="7:10" x14ac:dyDescent="0.25">
      <c r="G517" s="35"/>
      <c r="H517" s="35"/>
      <c r="I517" s="35"/>
      <c r="J517" s="35"/>
    </row>
    <row r="518" spans="7:10" x14ac:dyDescent="0.25">
      <c r="G518" s="35"/>
      <c r="H518" s="35"/>
      <c r="I518" s="35"/>
      <c r="J518" s="35"/>
    </row>
    <row r="519" spans="7:10" x14ac:dyDescent="0.25">
      <c r="G519" s="35"/>
      <c r="H519" s="35"/>
      <c r="I519" s="35"/>
      <c r="J519" s="35"/>
    </row>
    <row r="520" spans="7:10" x14ac:dyDescent="0.25">
      <c r="G520" s="35"/>
      <c r="H520" s="35"/>
      <c r="I520" s="35"/>
      <c r="J520" s="35"/>
    </row>
    <row r="521" spans="7:10" x14ac:dyDescent="0.25">
      <c r="G521" s="35"/>
      <c r="H521" s="35"/>
      <c r="I521" s="35"/>
      <c r="J521" s="35"/>
    </row>
    <row r="522" spans="7:10" x14ac:dyDescent="0.25">
      <c r="G522" s="35"/>
      <c r="H522" s="35"/>
      <c r="I522" s="35"/>
      <c r="J522" s="35"/>
    </row>
    <row r="523" spans="7:10" x14ac:dyDescent="0.25">
      <c r="G523" s="35"/>
      <c r="H523" s="35"/>
      <c r="I523" s="35"/>
      <c r="J523" s="35"/>
    </row>
    <row r="524" spans="7:10" x14ac:dyDescent="0.25">
      <c r="G524" s="35"/>
      <c r="H524" s="35"/>
      <c r="I524" s="35"/>
      <c r="J524" s="35"/>
    </row>
    <row r="525" spans="7:10" x14ac:dyDescent="0.25">
      <c r="G525" s="35"/>
      <c r="H525" s="35"/>
      <c r="I525" s="35"/>
      <c r="J525" s="35"/>
    </row>
    <row r="526" spans="7:10" x14ac:dyDescent="0.25">
      <c r="G526" s="35"/>
      <c r="H526" s="35"/>
      <c r="I526" s="35"/>
      <c r="J526" s="35"/>
    </row>
    <row r="527" spans="7:10" x14ac:dyDescent="0.25">
      <c r="G527" s="35"/>
      <c r="H527" s="35"/>
      <c r="I527" s="35"/>
      <c r="J527" s="35"/>
    </row>
    <row r="528" spans="7:10" x14ac:dyDescent="0.25">
      <c r="G528" s="35"/>
      <c r="H528" s="35"/>
      <c r="I528" s="35"/>
      <c r="J528" s="35"/>
    </row>
    <row r="529" spans="7:10" x14ac:dyDescent="0.25">
      <c r="G529" s="35"/>
      <c r="H529" s="35"/>
      <c r="I529" s="35"/>
      <c r="J529" s="35"/>
    </row>
    <row r="530" spans="7:10" x14ac:dyDescent="0.25">
      <c r="G530" s="35"/>
      <c r="H530" s="35"/>
      <c r="I530" s="35"/>
      <c r="J530" s="35"/>
    </row>
    <row r="531" spans="7:10" x14ac:dyDescent="0.25">
      <c r="G531" s="35"/>
      <c r="H531" s="35"/>
      <c r="I531" s="35"/>
      <c r="J531" s="35"/>
    </row>
    <row r="532" spans="7:10" x14ac:dyDescent="0.25">
      <c r="G532" s="35"/>
      <c r="H532" s="35"/>
      <c r="I532" s="35"/>
      <c r="J532" s="35"/>
    </row>
    <row r="533" spans="7:10" x14ac:dyDescent="0.25">
      <c r="G533" s="35"/>
      <c r="H533" s="35"/>
      <c r="I533" s="35"/>
      <c r="J533" s="35"/>
    </row>
    <row r="534" spans="7:10" x14ac:dyDescent="0.25">
      <c r="G534" s="35"/>
      <c r="H534" s="35"/>
      <c r="I534" s="35"/>
      <c r="J534" s="35"/>
    </row>
    <row r="535" spans="7:10" x14ac:dyDescent="0.25">
      <c r="G535" s="35"/>
      <c r="H535" s="35"/>
      <c r="I535" s="35"/>
      <c r="J535" s="35"/>
    </row>
    <row r="536" spans="7:10" x14ac:dyDescent="0.25">
      <c r="G536" s="35"/>
      <c r="H536" s="35"/>
      <c r="I536" s="35"/>
      <c r="J536" s="35"/>
    </row>
    <row r="537" spans="7:10" x14ac:dyDescent="0.25">
      <c r="G537" s="35"/>
      <c r="H537" s="35"/>
      <c r="I537" s="35"/>
      <c r="J537" s="35"/>
    </row>
    <row r="538" spans="7:10" x14ac:dyDescent="0.25">
      <c r="G538" s="35"/>
      <c r="H538" s="35"/>
      <c r="I538" s="35"/>
      <c r="J538" s="35"/>
    </row>
    <row r="539" spans="7:10" x14ac:dyDescent="0.25">
      <c r="G539" s="35"/>
      <c r="H539" s="35"/>
      <c r="I539" s="35"/>
      <c r="J539" s="35"/>
    </row>
    <row r="540" spans="7:10" x14ac:dyDescent="0.25">
      <c r="G540" s="35"/>
      <c r="H540" s="35"/>
      <c r="I540" s="35"/>
      <c r="J540" s="35"/>
    </row>
    <row r="541" spans="7:10" x14ac:dyDescent="0.25">
      <c r="G541" s="35"/>
      <c r="H541" s="35"/>
      <c r="I541" s="35"/>
      <c r="J541" s="35"/>
    </row>
    <row r="542" spans="7:10" x14ac:dyDescent="0.25">
      <c r="G542" s="35"/>
      <c r="H542" s="35"/>
      <c r="I542" s="35"/>
      <c r="J542" s="35"/>
    </row>
    <row r="543" spans="7:10" x14ac:dyDescent="0.25">
      <c r="G543" s="35"/>
      <c r="H543" s="35"/>
      <c r="I543" s="35"/>
      <c r="J543" s="35"/>
    </row>
    <row r="544" spans="7:10" x14ac:dyDescent="0.25">
      <c r="G544" s="35"/>
      <c r="H544" s="35"/>
      <c r="I544" s="35"/>
      <c r="J544" s="35"/>
    </row>
    <row r="545" spans="7:10" x14ac:dyDescent="0.25">
      <c r="G545" s="35"/>
      <c r="H545" s="35"/>
      <c r="I545" s="35"/>
      <c r="J545" s="35"/>
    </row>
    <row r="546" spans="7:10" x14ac:dyDescent="0.25">
      <c r="G546" s="35"/>
      <c r="H546" s="35"/>
      <c r="I546" s="35"/>
      <c r="J546" s="35"/>
    </row>
    <row r="547" spans="7:10" x14ac:dyDescent="0.25">
      <c r="G547" s="35"/>
      <c r="H547" s="35"/>
      <c r="I547" s="35"/>
      <c r="J547" s="35"/>
    </row>
    <row r="548" spans="7:10" x14ac:dyDescent="0.25">
      <c r="G548" s="35"/>
      <c r="H548" s="35"/>
      <c r="I548" s="35"/>
      <c r="J548" s="35"/>
    </row>
    <row r="549" spans="7:10" x14ac:dyDescent="0.25">
      <c r="G549" s="35"/>
      <c r="H549" s="35"/>
      <c r="I549" s="35"/>
      <c r="J549" s="35"/>
    </row>
    <row r="550" spans="7:10" x14ac:dyDescent="0.25">
      <c r="G550" s="35"/>
      <c r="H550" s="35"/>
      <c r="I550" s="35"/>
      <c r="J550" s="35"/>
    </row>
    <row r="551" spans="7:10" x14ac:dyDescent="0.25">
      <c r="G551" s="35"/>
      <c r="H551" s="35"/>
      <c r="I551" s="35"/>
      <c r="J551" s="35"/>
    </row>
    <row r="552" spans="7:10" x14ac:dyDescent="0.25">
      <c r="G552" s="35"/>
      <c r="H552" s="35"/>
      <c r="I552" s="35"/>
      <c r="J552" s="35"/>
    </row>
    <row r="553" spans="7:10" x14ac:dyDescent="0.25">
      <c r="G553" s="35"/>
      <c r="H553" s="35"/>
      <c r="I553" s="35"/>
      <c r="J553" s="35"/>
    </row>
    <row r="554" spans="7:10" x14ac:dyDescent="0.25">
      <c r="G554" s="35"/>
      <c r="H554" s="35"/>
      <c r="I554" s="35"/>
      <c r="J554" s="35"/>
    </row>
    <row r="555" spans="7:10" x14ac:dyDescent="0.25">
      <c r="G555" s="35"/>
      <c r="H555" s="35"/>
      <c r="I555" s="35"/>
      <c r="J555" s="35"/>
    </row>
    <row r="556" spans="7:10" x14ac:dyDescent="0.25">
      <c r="G556" s="35"/>
      <c r="H556" s="35"/>
      <c r="I556" s="35"/>
      <c r="J556" s="35"/>
    </row>
    <row r="557" spans="7:10" x14ac:dyDescent="0.25">
      <c r="G557" s="35"/>
      <c r="H557" s="35"/>
      <c r="I557" s="35"/>
      <c r="J557" s="35"/>
    </row>
    <row r="558" spans="7:10" x14ac:dyDescent="0.25">
      <c r="G558" s="35"/>
      <c r="H558" s="35"/>
      <c r="I558" s="35"/>
      <c r="J558" s="35"/>
    </row>
    <row r="559" spans="7:10" x14ac:dyDescent="0.25">
      <c r="G559" s="35"/>
      <c r="H559" s="35"/>
      <c r="I559" s="35"/>
      <c r="J559" s="35"/>
    </row>
    <row r="560" spans="7:10" x14ac:dyDescent="0.25">
      <c r="G560" s="35"/>
      <c r="H560" s="35"/>
      <c r="I560" s="35"/>
      <c r="J560" s="35"/>
    </row>
    <row r="561" spans="7:10" x14ac:dyDescent="0.25">
      <c r="G561" s="35"/>
      <c r="H561" s="35"/>
      <c r="I561" s="35"/>
      <c r="J561" s="35"/>
    </row>
    <row r="562" spans="7:10" x14ac:dyDescent="0.25">
      <c r="G562" s="35"/>
      <c r="H562" s="35"/>
      <c r="I562" s="35"/>
      <c r="J562" s="35"/>
    </row>
    <row r="563" spans="7:10" x14ac:dyDescent="0.25">
      <c r="G563" s="35"/>
      <c r="H563" s="35"/>
      <c r="I563" s="35"/>
      <c r="J563" s="35"/>
    </row>
    <row r="564" spans="7:10" x14ac:dyDescent="0.25">
      <c r="G564" s="35"/>
      <c r="H564" s="35"/>
      <c r="I564" s="35"/>
      <c r="J564" s="35"/>
    </row>
    <row r="565" spans="7:10" x14ac:dyDescent="0.25">
      <c r="G565" s="35"/>
      <c r="H565" s="35"/>
      <c r="I565" s="35"/>
      <c r="J565" s="35"/>
    </row>
    <row r="566" spans="7:10" x14ac:dyDescent="0.25">
      <c r="G566" s="35"/>
      <c r="H566" s="35"/>
      <c r="I566" s="35"/>
      <c r="J566" s="35"/>
    </row>
    <row r="567" spans="7:10" x14ac:dyDescent="0.25">
      <c r="G567" s="35"/>
      <c r="H567" s="35"/>
      <c r="I567" s="35"/>
      <c r="J567" s="35"/>
    </row>
    <row r="568" spans="7:10" x14ac:dyDescent="0.25">
      <c r="G568" s="35"/>
      <c r="H568" s="35"/>
      <c r="I568" s="35"/>
      <c r="J568" s="35"/>
    </row>
    <row r="569" spans="7:10" x14ac:dyDescent="0.25">
      <c r="G569" s="35"/>
      <c r="H569" s="35"/>
      <c r="I569" s="35"/>
      <c r="J569" s="35"/>
    </row>
    <row r="570" spans="7:10" x14ac:dyDescent="0.25">
      <c r="G570" s="35"/>
      <c r="H570" s="35"/>
      <c r="I570" s="35"/>
      <c r="J570" s="35"/>
    </row>
    <row r="571" spans="7:10" x14ac:dyDescent="0.25">
      <c r="G571" s="35"/>
      <c r="H571" s="35"/>
      <c r="I571" s="35"/>
      <c r="J571" s="35"/>
    </row>
    <row r="572" spans="7:10" x14ac:dyDescent="0.25">
      <c r="G572" s="35"/>
      <c r="H572" s="35"/>
      <c r="I572" s="35"/>
      <c r="J572" s="35"/>
    </row>
    <row r="573" spans="7:10" x14ac:dyDescent="0.25">
      <c r="G573" s="35"/>
      <c r="H573" s="35"/>
      <c r="I573" s="35"/>
      <c r="J573" s="35"/>
    </row>
    <row r="574" spans="7:10" x14ac:dyDescent="0.25">
      <c r="G574" s="35"/>
      <c r="H574" s="35"/>
      <c r="I574" s="35"/>
      <c r="J574" s="35"/>
    </row>
    <row r="575" spans="7:10" x14ac:dyDescent="0.25">
      <c r="G575" s="35"/>
      <c r="H575" s="35"/>
      <c r="I575" s="35"/>
      <c r="J575" s="35"/>
    </row>
    <row r="576" spans="7:10" x14ac:dyDescent="0.25">
      <c r="G576" s="35"/>
      <c r="H576" s="35"/>
      <c r="I576" s="35"/>
      <c r="J576" s="35"/>
    </row>
    <row r="577" spans="7:10" x14ac:dyDescent="0.25">
      <c r="G577" s="35"/>
      <c r="H577" s="35"/>
      <c r="I577" s="35"/>
      <c r="J577" s="35"/>
    </row>
    <row r="578" spans="7:10" x14ac:dyDescent="0.25">
      <c r="G578" s="35"/>
      <c r="H578" s="35"/>
      <c r="I578" s="35"/>
      <c r="J578" s="35"/>
    </row>
    <row r="579" spans="7:10" x14ac:dyDescent="0.25">
      <c r="G579" s="35"/>
      <c r="H579" s="35"/>
      <c r="I579" s="35"/>
      <c r="J579" s="35"/>
    </row>
    <row r="580" spans="7:10" x14ac:dyDescent="0.25">
      <c r="G580" s="35"/>
      <c r="H580" s="35"/>
      <c r="I580" s="35"/>
      <c r="J580" s="35"/>
    </row>
    <row r="581" spans="7:10" x14ac:dyDescent="0.25">
      <c r="G581" s="35"/>
      <c r="H581" s="35"/>
      <c r="I581" s="35"/>
      <c r="J581" s="35"/>
    </row>
    <row r="582" spans="7:10" x14ac:dyDescent="0.25">
      <c r="G582" s="35"/>
      <c r="H582" s="35"/>
      <c r="I582" s="35"/>
      <c r="J582" s="35"/>
    </row>
    <row r="583" spans="7:10" x14ac:dyDescent="0.25">
      <c r="G583" s="35"/>
      <c r="H583" s="35"/>
      <c r="I583" s="35"/>
      <c r="J583" s="35"/>
    </row>
    <row r="584" spans="7:10" x14ac:dyDescent="0.25">
      <c r="G584" s="35"/>
      <c r="H584" s="35"/>
      <c r="I584" s="35"/>
      <c r="J584" s="35"/>
    </row>
    <row r="585" spans="7:10" x14ac:dyDescent="0.25">
      <c r="G585" s="35"/>
      <c r="H585" s="35"/>
      <c r="I585" s="35"/>
      <c r="J585" s="35"/>
    </row>
    <row r="586" spans="7:10" x14ac:dyDescent="0.25">
      <c r="G586" s="35"/>
      <c r="H586" s="35"/>
      <c r="I586" s="35"/>
      <c r="J586" s="35"/>
    </row>
    <row r="587" spans="7:10" x14ac:dyDescent="0.25">
      <c r="G587" s="35"/>
      <c r="H587" s="35"/>
      <c r="I587" s="35"/>
      <c r="J587" s="35"/>
    </row>
    <row r="588" spans="7:10" x14ac:dyDescent="0.25">
      <c r="G588" s="35"/>
      <c r="H588" s="35"/>
      <c r="I588" s="35"/>
      <c r="J588" s="35"/>
    </row>
    <row r="589" spans="7:10" x14ac:dyDescent="0.25">
      <c r="G589" s="35"/>
      <c r="H589" s="35"/>
      <c r="I589" s="35"/>
      <c r="J589" s="35"/>
    </row>
    <row r="590" spans="7:10" x14ac:dyDescent="0.25">
      <c r="G590" s="35"/>
      <c r="H590" s="35"/>
      <c r="I590" s="35"/>
      <c r="J590" s="35"/>
    </row>
    <row r="591" spans="7:10" x14ac:dyDescent="0.25">
      <c r="G591" s="35"/>
      <c r="H591" s="35"/>
      <c r="I591" s="35"/>
      <c r="J591" s="35"/>
    </row>
    <row r="592" spans="7:10" x14ac:dyDescent="0.25">
      <c r="G592" s="35"/>
      <c r="H592" s="35"/>
      <c r="I592" s="35"/>
      <c r="J592" s="35"/>
    </row>
    <row r="593" spans="7:10" x14ac:dyDescent="0.25">
      <c r="G593" s="35"/>
      <c r="H593" s="35"/>
      <c r="I593" s="35"/>
      <c r="J593" s="35"/>
    </row>
    <row r="594" spans="7:10" x14ac:dyDescent="0.25">
      <c r="G594" s="35"/>
      <c r="H594" s="35"/>
      <c r="I594" s="35"/>
      <c r="J594" s="35"/>
    </row>
    <row r="595" spans="7:10" x14ac:dyDescent="0.25">
      <c r="G595" s="35"/>
      <c r="H595" s="35"/>
      <c r="I595" s="35"/>
      <c r="J595" s="35"/>
    </row>
    <row r="596" spans="7:10" x14ac:dyDescent="0.25">
      <c r="G596" s="35"/>
      <c r="H596" s="35"/>
      <c r="I596" s="35"/>
      <c r="J596" s="35"/>
    </row>
    <row r="597" spans="7:10" x14ac:dyDescent="0.25">
      <c r="G597" s="35"/>
      <c r="H597" s="35"/>
      <c r="I597" s="35"/>
      <c r="J597" s="35"/>
    </row>
    <row r="598" spans="7:10" x14ac:dyDescent="0.25">
      <c r="G598" s="35"/>
      <c r="H598" s="35"/>
      <c r="I598" s="35"/>
      <c r="J598" s="35"/>
    </row>
    <row r="599" spans="7:10" x14ac:dyDescent="0.25">
      <c r="G599" s="35"/>
      <c r="H599" s="35"/>
      <c r="I599" s="35"/>
      <c r="J599" s="35"/>
    </row>
    <row r="600" spans="7:10" x14ac:dyDescent="0.25">
      <c r="G600" s="35"/>
      <c r="H600" s="35"/>
      <c r="I600" s="35"/>
      <c r="J600" s="35"/>
    </row>
    <row r="601" spans="7:10" x14ac:dyDescent="0.25">
      <c r="G601" s="35"/>
      <c r="H601" s="35"/>
      <c r="I601" s="35"/>
      <c r="J601" s="35"/>
    </row>
    <row r="602" spans="7:10" x14ac:dyDescent="0.25">
      <c r="G602" s="35"/>
      <c r="H602" s="35"/>
      <c r="I602" s="35"/>
      <c r="J602" s="35"/>
    </row>
    <row r="603" spans="7:10" x14ac:dyDescent="0.25">
      <c r="G603" s="35"/>
      <c r="H603" s="35"/>
      <c r="I603" s="35"/>
      <c r="J603" s="35"/>
    </row>
    <row r="604" spans="7:10" x14ac:dyDescent="0.25">
      <c r="G604" s="35"/>
      <c r="H604" s="35"/>
      <c r="I604" s="35"/>
      <c r="J604" s="35"/>
    </row>
    <row r="605" spans="7:10" x14ac:dyDescent="0.25">
      <c r="G605" s="35"/>
      <c r="H605" s="35"/>
      <c r="I605" s="35"/>
      <c r="J605" s="35"/>
    </row>
    <row r="606" spans="7:10" x14ac:dyDescent="0.25">
      <c r="G606" s="35"/>
      <c r="H606" s="35"/>
      <c r="I606" s="35"/>
      <c r="J606" s="35"/>
    </row>
    <row r="607" spans="7:10" x14ac:dyDescent="0.25">
      <c r="G607" s="35"/>
      <c r="H607" s="35"/>
      <c r="I607" s="35"/>
      <c r="J607" s="35"/>
    </row>
    <row r="608" spans="7:10" x14ac:dyDescent="0.25">
      <c r="G608" s="35"/>
      <c r="H608" s="35"/>
      <c r="I608" s="35"/>
      <c r="J608" s="35"/>
    </row>
    <row r="609" spans="7:10" x14ac:dyDescent="0.25">
      <c r="G609" s="35"/>
      <c r="H609" s="35"/>
      <c r="I609" s="35"/>
      <c r="J609" s="35"/>
    </row>
    <row r="610" spans="7:10" x14ac:dyDescent="0.25">
      <c r="G610" s="35"/>
      <c r="H610" s="35"/>
      <c r="I610" s="35"/>
      <c r="J610" s="35"/>
    </row>
    <row r="611" spans="7:10" x14ac:dyDescent="0.25">
      <c r="G611" s="35"/>
      <c r="H611" s="35"/>
      <c r="I611" s="35"/>
      <c r="J611" s="35"/>
    </row>
    <row r="612" spans="7:10" x14ac:dyDescent="0.25">
      <c r="G612" s="35"/>
      <c r="H612" s="35"/>
      <c r="I612" s="35"/>
      <c r="J612" s="35"/>
    </row>
    <row r="613" spans="7:10" x14ac:dyDescent="0.25">
      <c r="G613" s="35"/>
      <c r="H613" s="35"/>
      <c r="I613" s="35"/>
      <c r="J613" s="35"/>
    </row>
    <row r="614" spans="7:10" x14ac:dyDescent="0.25">
      <c r="G614" s="35"/>
      <c r="H614" s="35"/>
      <c r="I614" s="35"/>
      <c r="J614" s="35"/>
    </row>
    <row r="615" spans="7:10" x14ac:dyDescent="0.25">
      <c r="G615" s="35"/>
      <c r="H615" s="35"/>
      <c r="I615" s="35"/>
      <c r="J615" s="35"/>
    </row>
    <row r="616" spans="7:10" x14ac:dyDescent="0.25">
      <c r="G616" s="35"/>
      <c r="H616" s="35"/>
      <c r="I616" s="35"/>
      <c r="J616" s="35"/>
    </row>
    <row r="617" spans="7:10" x14ac:dyDescent="0.25">
      <c r="G617" s="35"/>
      <c r="H617" s="35"/>
      <c r="I617" s="35"/>
      <c r="J617" s="35"/>
    </row>
    <row r="618" spans="7:10" x14ac:dyDescent="0.25">
      <c r="G618" s="35"/>
      <c r="H618" s="35"/>
      <c r="I618" s="35"/>
      <c r="J618" s="35"/>
    </row>
    <row r="619" spans="7:10" x14ac:dyDescent="0.25">
      <c r="G619" s="35"/>
      <c r="H619" s="35"/>
      <c r="I619" s="35"/>
      <c r="J619" s="35"/>
    </row>
    <row r="620" spans="7:10" x14ac:dyDescent="0.25">
      <c r="G620" s="35"/>
      <c r="H620" s="35"/>
      <c r="I620" s="35"/>
      <c r="J620" s="35"/>
    </row>
    <row r="621" spans="7:10" x14ac:dyDescent="0.25">
      <c r="G621" s="35"/>
      <c r="H621" s="35"/>
      <c r="I621" s="35"/>
      <c r="J621" s="35"/>
    </row>
    <row r="622" spans="7:10" x14ac:dyDescent="0.25">
      <c r="G622" s="35"/>
      <c r="H622" s="35"/>
      <c r="I622" s="35"/>
      <c r="J622" s="35"/>
    </row>
    <row r="623" spans="7:10" x14ac:dyDescent="0.25">
      <c r="G623" s="35"/>
      <c r="H623" s="35"/>
      <c r="I623" s="35"/>
      <c r="J623" s="35"/>
    </row>
    <row r="624" spans="7:10" x14ac:dyDescent="0.25">
      <c r="G624" s="35"/>
      <c r="H624" s="35"/>
      <c r="I624" s="35"/>
      <c r="J624" s="35"/>
    </row>
    <row r="625" spans="7:10" x14ac:dyDescent="0.25">
      <c r="G625" s="35"/>
      <c r="H625" s="35"/>
      <c r="I625" s="35"/>
      <c r="J625" s="35"/>
    </row>
    <row r="626" spans="7:10" x14ac:dyDescent="0.25">
      <c r="G626" s="35"/>
      <c r="H626" s="35"/>
      <c r="I626" s="35"/>
      <c r="J626" s="35"/>
    </row>
    <row r="627" spans="7:10" x14ac:dyDescent="0.25">
      <c r="G627" s="35"/>
      <c r="H627" s="35"/>
      <c r="I627" s="35"/>
      <c r="J627" s="35"/>
    </row>
    <row r="628" spans="7:10" x14ac:dyDescent="0.25">
      <c r="G628" s="35"/>
      <c r="H628" s="35"/>
      <c r="I628" s="35"/>
      <c r="J628" s="35"/>
    </row>
    <row r="629" spans="7:10" x14ac:dyDescent="0.25">
      <c r="G629" s="35"/>
      <c r="H629" s="35"/>
      <c r="I629" s="35"/>
      <c r="J629" s="35"/>
    </row>
    <row r="630" spans="7:10" x14ac:dyDescent="0.25">
      <c r="G630" s="35"/>
      <c r="H630" s="35"/>
      <c r="I630" s="35"/>
      <c r="J630" s="35"/>
    </row>
    <row r="631" spans="7:10" x14ac:dyDescent="0.25">
      <c r="G631" s="35"/>
      <c r="H631" s="35"/>
      <c r="I631" s="35"/>
      <c r="J631" s="35"/>
    </row>
    <row r="632" spans="7:10" x14ac:dyDescent="0.25">
      <c r="G632" s="35"/>
      <c r="H632" s="35"/>
      <c r="I632" s="35"/>
      <c r="J632" s="35"/>
    </row>
    <row r="633" spans="7:10" x14ac:dyDescent="0.25">
      <c r="G633" s="35"/>
      <c r="H633" s="35"/>
      <c r="I633" s="35"/>
      <c r="J633" s="35"/>
    </row>
    <row r="634" spans="7:10" x14ac:dyDescent="0.25">
      <c r="G634" s="35"/>
      <c r="H634" s="35"/>
      <c r="I634" s="35"/>
      <c r="J634" s="35"/>
    </row>
    <row r="635" spans="7:10" x14ac:dyDescent="0.25">
      <c r="G635" s="35"/>
      <c r="H635" s="35"/>
      <c r="I635" s="35"/>
      <c r="J635" s="35"/>
    </row>
    <row r="636" spans="7:10" x14ac:dyDescent="0.25">
      <c r="G636" s="35"/>
      <c r="H636" s="35"/>
      <c r="I636" s="35"/>
      <c r="J636" s="35"/>
    </row>
    <row r="637" spans="7:10" x14ac:dyDescent="0.25">
      <c r="G637" s="35"/>
      <c r="H637" s="35"/>
      <c r="I637" s="35"/>
      <c r="J637" s="35"/>
    </row>
    <row r="638" spans="7:10" x14ac:dyDescent="0.25">
      <c r="G638" s="35"/>
      <c r="H638" s="35"/>
      <c r="I638" s="35"/>
      <c r="J638" s="35"/>
    </row>
    <row r="639" spans="7:10" x14ac:dyDescent="0.25">
      <c r="G639" s="35"/>
      <c r="H639" s="35"/>
      <c r="I639" s="35"/>
      <c r="J639" s="35"/>
    </row>
    <row r="640" spans="7:10" x14ac:dyDescent="0.25">
      <c r="G640" s="35"/>
      <c r="H640" s="35"/>
      <c r="I640" s="35"/>
      <c r="J640" s="35"/>
    </row>
    <row r="641" spans="7:10" x14ac:dyDescent="0.25">
      <c r="G641" s="35"/>
      <c r="H641" s="35"/>
      <c r="I641" s="35"/>
      <c r="J641" s="35"/>
    </row>
    <row r="642" spans="7:10" x14ac:dyDescent="0.25">
      <c r="G642" s="35"/>
      <c r="H642" s="35"/>
      <c r="I642" s="35"/>
      <c r="J642" s="35"/>
    </row>
    <row r="643" spans="7:10" x14ac:dyDescent="0.25">
      <c r="G643" s="35"/>
      <c r="H643" s="35"/>
      <c r="I643" s="35"/>
      <c r="J643" s="35"/>
    </row>
    <row r="644" spans="7:10" x14ac:dyDescent="0.25">
      <c r="G644" s="35"/>
      <c r="H644" s="35"/>
      <c r="I644" s="35"/>
      <c r="J644" s="35"/>
    </row>
    <row r="645" spans="7:10" x14ac:dyDescent="0.25">
      <c r="G645" s="35"/>
      <c r="H645" s="35"/>
      <c r="I645" s="35"/>
      <c r="J645" s="35"/>
    </row>
    <row r="646" spans="7:10" x14ac:dyDescent="0.25">
      <c r="G646" s="35"/>
      <c r="H646" s="35"/>
      <c r="I646" s="35"/>
      <c r="J646" s="35"/>
    </row>
    <row r="647" spans="7:10" x14ac:dyDescent="0.25">
      <c r="G647" s="35"/>
      <c r="H647" s="35"/>
      <c r="I647" s="35"/>
      <c r="J647" s="35"/>
    </row>
    <row r="648" spans="7:10" x14ac:dyDescent="0.25">
      <c r="G648" s="35"/>
      <c r="H648" s="35"/>
      <c r="I648" s="35"/>
      <c r="J648" s="35"/>
    </row>
    <row r="649" spans="7:10" x14ac:dyDescent="0.25">
      <c r="G649" s="35"/>
      <c r="H649" s="35"/>
      <c r="I649" s="35"/>
      <c r="J649" s="35"/>
    </row>
    <row r="650" spans="7:10" x14ac:dyDescent="0.25">
      <c r="G650" s="35"/>
      <c r="H650" s="35"/>
      <c r="I650" s="35"/>
      <c r="J650" s="35"/>
    </row>
    <row r="651" spans="7:10" x14ac:dyDescent="0.25">
      <c r="G651" s="35"/>
      <c r="H651" s="35"/>
      <c r="I651" s="35"/>
      <c r="J651" s="35"/>
    </row>
    <row r="652" spans="7:10" x14ac:dyDescent="0.25">
      <c r="G652" s="35"/>
      <c r="H652" s="35"/>
      <c r="I652" s="35"/>
      <c r="J652" s="35"/>
    </row>
    <row r="653" spans="7:10" x14ac:dyDescent="0.25">
      <c r="G653" s="35"/>
      <c r="H653" s="35"/>
      <c r="I653" s="35"/>
      <c r="J653" s="35"/>
    </row>
    <row r="654" spans="7:10" x14ac:dyDescent="0.25">
      <c r="G654" s="35"/>
      <c r="H654" s="35"/>
      <c r="I654" s="35"/>
      <c r="J654" s="35"/>
    </row>
    <row r="655" spans="7:10" x14ac:dyDescent="0.25">
      <c r="G655" s="35"/>
      <c r="H655" s="35"/>
      <c r="I655" s="35"/>
      <c r="J655" s="35"/>
    </row>
    <row r="656" spans="7:10" x14ac:dyDescent="0.25">
      <c r="G656" s="35"/>
      <c r="H656" s="35"/>
      <c r="I656" s="35"/>
      <c r="J656" s="35"/>
    </row>
    <row r="657" spans="7:10" x14ac:dyDescent="0.25">
      <c r="G657" s="35"/>
      <c r="H657" s="35"/>
      <c r="I657" s="35"/>
      <c r="J657" s="35"/>
    </row>
    <row r="658" spans="7:10" x14ac:dyDescent="0.25">
      <c r="G658" s="35"/>
      <c r="H658" s="35"/>
      <c r="I658" s="35"/>
      <c r="J658" s="35"/>
    </row>
    <row r="659" spans="7:10" x14ac:dyDescent="0.25">
      <c r="G659" s="35"/>
      <c r="H659" s="35"/>
      <c r="I659" s="35"/>
      <c r="J659" s="35"/>
    </row>
    <row r="660" spans="7:10" x14ac:dyDescent="0.25">
      <c r="G660" s="35"/>
      <c r="H660" s="35"/>
      <c r="I660" s="35"/>
      <c r="J660" s="35"/>
    </row>
    <row r="661" spans="7:10" x14ac:dyDescent="0.25">
      <c r="G661" s="35"/>
      <c r="H661" s="35"/>
      <c r="I661" s="35"/>
      <c r="J661" s="35"/>
    </row>
    <row r="662" spans="7:10" x14ac:dyDescent="0.25">
      <c r="G662" s="35"/>
      <c r="H662" s="35"/>
      <c r="I662" s="35"/>
      <c r="J662" s="35"/>
    </row>
    <row r="663" spans="7:10" x14ac:dyDescent="0.25">
      <c r="G663" s="35"/>
      <c r="H663" s="35"/>
      <c r="I663" s="35"/>
      <c r="J663" s="35"/>
    </row>
    <row r="664" spans="7:10" x14ac:dyDescent="0.25">
      <c r="G664" s="35"/>
      <c r="H664" s="35"/>
      <c r="I664" s="35"/>
      <c r="J664" s="35"/>
    </row>
    <row r="665" spans="7:10" x14ac:dyDescent="0.25">
      <c r="G665" s="35"/>
      <c r="H665" s="35"/>
      <c r="I665" s="35"/>
      <c r="J665" s="35"/>
    </row>
    <row r="666" spans="7:10" x14ac:dyDescent="0.25">
      <c r="G666" s="35"/>
      <c r="H666" s="35"/>
      <c r="I666" s="35"/>
      <c r="J666" s="35"/>
    </row>
    <row r="667" spans="7:10" x14ac:dyDescent="0.25">
      <c r="G667" s="35"/>
      <c r="H667" s="35"/>
      <c r="I667" s="35"/>
      <c r="J667" s="35"/>
    </row>
    <row r="668" spans="7:10" x14ac:dyDescent="0.25">
      <c r="G668" s="35"/>
      <c r="H668" s="35"/>
      <c r="I668" s="35"/>
      <c r="J668" s="35"/>
    </row>
    <row r="669" spans="7:10" x14ac:dyDescent="0.25">
      <c r="G669" s="35"/>
      <c r="H669" s="35"/>
      <c r="I669" s="35"/>
      <c r="J669" s="35"/>
    </row>
    <row r="670" spans="7:10" x14ac:dyDescent="0.25">
      <c r="G670" s="35"/>
      <c r="H670" s="35"/>
      <c r="I670" s="35"/>
      <c r="J670" s="35"/>
    </row>
  </sheetData>
  <mergeCells count="20">
    <mergeCell ref="G8:G9"/>
    <mergeCell ref="H8:H9"/>
    <mergeCell ref="I8:I9"/>
    <mergeCell ref="J8:J9"/>
    <mergeCell ref="A8:A9"/>
    <mergeCell ref="B8:B9"/>
    <mergeCell ref="C8:C9"/>
    <mergeCell ref="D8:D9"/>
    <mergeCell ref="E8:E9"/>
    <mergeCell ref="F8:F9"/>
    <mergeCell ref="A1:J1"/>
    <mergeCell ref="A2:J2"/>
    <mergeCell ref="A3:J3"/>
    <mergeCell ref="A4:F4"/>
    <mergeCell ref="G4:H4"/>
    <mergeCell ref="A5:F7"/>
    <mergeCell ref="G5:H5"/>
    <mergeCell ref="J5:J7"/>
    <mergeCell ref="G6:H6"/>
    <mergeCell ref="G7:H7"/>
  </mergeCells>
  <phoneticPr fontId="4" type="noConversion"/>
  <pageMargins left="0.25" right="0.25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6"/>
  <sheetViews>
    <sheetView view="pageBreakPreview" zoomScale="80" zoomScaleNormal="90" zoomScaleSheetLayoutView="80" zoomScalePageLayoutView="50" workbookViewId="0">
      <selection activeCell="K188" sqref="K188"/>
    </sheetView>
  </sheetViews>
  <sheetFormatPr defaultColWidth="9.140625" defaultRowHeight="12.75" x14ac:dyDescent="0.25"/>
  <cols>
    <col min="1" max="1" width="6" style="34" bestFit="1" customWidth="1"/>
    <col min="2" max="2" width="9.140625" style="34" bestFit="1" customWidth="1"/>
    <col min="3" max="3" width="12.7109375" style="34" bestFit="1" customWidth="1"/>
    <col min="4" max="4" width="130.140625" style="34" bestFit="1" customWidth="1"/>
    <col min="5" max="5" width="10.42578125" style="34" customWidth="1"/>
    <col min="6" max="6" width="8.140625" style="34" customWidth="1"/>
    <col min="7" max="7" width="21.28515625" style="34" hidden="1" customWidth="1"/>
    <col min="8" max="8" width="20.85546875" style="34" hidden="1" customWidth="1"/>
    <col min="9" max="9" width="20.140625" style="34" hidden="1" customWidth="1"/>
    <col min="10" max="10" width="21.42578125" style="34" hidden="1" customWidth="1"/>
    <col min="11" max="11" width="44.5703125" style="34" customWidth="1"/>
    <col min="12" max="12" width="16.28515625" style="34" bestFit="1" customWidth="1"/>
    <col min="13" max="13" width="13.42578125" style="34" bestFit="1" customWidth="1"/>
    <col min="14" max="16384" width="9.140625" style="34"/>
  </cols>
  <sheetData>
    <row r="1" spans="1:12" s="161" customFormat="1" ht="15.75" x14ac:dyDescent="0.25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52"/>
    </row>
    <row r="2" spans="1:12" s="161" customFormat="1" ht="21" x14ac:dyDescent="0.25">
      <c r="A2" s="183" t="s">
        <v>77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2" ht="15.75" customHeight="1" x14ac:dyDescent="0.25">
      <c r="A3" s="176" t="s">
        <v>718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2" ht="15.75" customHeight="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</row>
    <row r="5" spans="1:12" x14ac:dyDescent="0.25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42"/>
    </row>
    <row r="6" spans="1:12" s="161" customFormat="1" ht="12.75" customHeight="1" x14ac:dyDescent="0.25">
      <c r="A6" s="178" t="s">
        <v>0</v>
      </c>
      <c r="B6" s="178" t="s">
        <v>2</v>
      </c>
      <c r="C6" s="178" t="s">
        <v>4</v>
      </c>
      <c r="D6" s="178" t="s">
        <v>1</v>
      </c>
      <c r="E6" s="181" t="s">
        <v>32</v>
      </c>
      <c r="F6" s="181" t="s">
        <v>31</v>
      </c>
      <c r="G6" s="181" t="s">
        <v>124</v>
      </c>
      <c r="H6" s="182" t="s">
        <v>116</v>
      </c>
      <c r="I6" s="182" t="s">
        <v>117</v>
      </c>
      <c r="J6" s="182" t="s">
        <v>10</v>
      </c>
      <c r="K6" s="182" t="s">
        <v>77</v>
      </c>
    </row>
    <row r="7" spans="1:12" s="161" customFormat="1" ht="15.75" customHeight="1" x14ac:dyDescent="0.25">
      <c r="A7" s="178"/>
      <c r="B7" s="178"/>
      <c r="C7" s="178"/>
      <c r="D7" s="178"/>
      <c r="E7" s="181"/>
      <c r="F7" s="181"/>
      <c r="G7" s="181"/>
      <c r="H7" s="182"/>
      <c r="I7" s="182"/>
      <c r="J7" s="182"/>
      <c r="K7" s="182"/>
    </row>
    <row r="8" spans="1:12" s="158" customFormat="1" ht="15" x14ac:dyDescent="0.25">
      <c r="A8" s="155" t="s">
        <v>12</v>
      </c>
      <c r="B8" s="155"/>
      <c r="C8" s="155"/>
      <c r="D8" s="156" t="s">
        <v>539</v>
      </c>
      <c r="E8" s="155"/>
      <c r="F8" s="155"/>
      <c r="G8" s="155"/>
      <c r="H8" s="157"/>
      <c r="I8" s="157"/>
      <c r="J8" s="157">
        <f>SUBTOTAL(9,J10:J15)</f>
        <v>83334.396900000007</v>
      </c>
      <c r="K8" s="159"/>
    </row>
    <row r="9" spans="1:12" s="158" customFormat="1" ht="15" x14ac:dyDescent="0.25">
      <c r="A9" s="155" t="s">
        <v>131</v>
      </c>
      <c r="B9" s="155"/>
      <c r="C9" s="155"/>
      <c r="D9" s="156" t="s">
        <v>129</v>
      </c>
      <c r="E9" s="155"/>
      <c r="F9" s="155"/>
      <c r="G9" s="155"/>
      <c r="H9" s="157"/>
      <c r="I9" s="157"/>
      <c r="J9" s="157"/>
      <c r="K9" s="159"/>
    </row>
    <row r="10" spans="1:12" s="39" customFormat="1" ht="45" x14ac:dyDescent="0.25">
      <c r="A10" s="13" t="s">
        <v>127</v>
      </c>
      <c r="B10" s="13">
        <v>103689</v>
      </c>
      <c r="C10" s="13" t="s">
        <v>29</v>
      </c>
      <c r="D10" s="7" t="s">
        <v>30</v>
      </c>
      <c r="E10" s="14">
        <f>ORÇAMENTO!E12</f>
        <v>10.23</v>
      </c>
      <c r="F10" s="13" t="str">
        <f>ORÇAMENTO!F12</f>
        <v>M2</v>
      </c>
      <c r="G10" s="15">
        <v>493.03</v>
      </c>
      <c r="H10" s="15">
        <f>(G10*(1-$G$5))</f>
        <v>493.03</v>
      </c>
      <c r="I10" s="15">
        <f t="shared" ref="I10:I15" si="0">(H10*(1+$I$5))</f>
        <v>493.03</v>
      </c>
      <c r="J10" s="15">
        <f>I10*E10</f>
        <v>5043.6968999999999</v>
      </c>
      <c r="K10" s="142" t="s">
        <v>726</v>
      </c>
    </row>
    <row r="11" spans="1:12" s="55" customFormat="1" ht="30" x14ac:dyDescent="0.25">
      <c r="A11" s="13" t="s">
        <v>128</v>
      </c>
      <c r="B11" s="13">
        <v>10776</v>
      </c>
      <c r="C11" s="13" t="s">
        <v>29</v>
      </c>
      <c r="D11" s="54" t="s">
        <v>562</v>
      </c>
      <c r="E11" s="14">
        <f>ORÇAMENTO!E13</f>
        <v>6</v>
      </c>
      <c r="F11" s="13" t="str">
        <f>ORÇAMENTO!F13</f>
        <v>MES</v>
      </c>
      <c r="G11" s="15">
        <v>859.37</v>
      </c>
      <c r="H11" s="15">
        <f t="shared" ref="H11:H15" si="1">(G11*(1-$G$5))</f>
        <v>859.37</v>
      </c>
      <c r="I11" s="15">
        <f t="shared" si="0"/>
        <v>859.37</v>
      </c>
      <c r="J11" s="15">
        <f t="shared" ref="J11:J12" si="2">I11*E11</f>
        <v>5156.22</v>
      </c>
      <c r="K11" s="143" t="s">
        <v>720</v>
      </c>
    </row>
    <row r="12" spans="1:12" s="39" customFormat="1" ht="30" x14ac:dyDescent="0.25">
      <c r="A12" s="13" t="s">
        <v>132</v>
      </c>
      <c r="B12" s="13">
        <v>10775</v>
      </c>
      <c r="C12" s="13" t="s">
        <v>29</v>
      </c>
      <c r="D12" s="7" t="s">
        <v>561</v>
      </c>
      <c r="E12" s="14">
        <f>ORÇAMENTO!E14</f>
        <v>6</v>
      </c>
      <c r="F12" s="13" t="str">
        <f>ORÇAMENTO!F14</f>
        <v>MES</v>
      </c>
      <c r="G12" s="15">
        <v>1100</v>
      </c>
      <c r="H12" s="15">
        <f t="shared" si="1"/>
        <v>1100</v>
      </c>
      <c r="I12" s="15">
        <f t="shared" si="0"/>
        <v>1100</v>
      </c>
      <c r="J12" s="15">
        <f t="shared" si="2"/>
        <v>6600</v>
      </c>
      <c r="K12" s="143" t="s">
        <v>720</v>
      </c>
    </row>
    <row r="13" spans="1:12" ht="60" x14ac:dyDescent="0.25">
      <c r="A13" s="2" t="s">
        <v>133</v>
      </c>
      <c r="B13" s="2">
        <v>98458</v>
      </c>
      <c r="C13" s="2" t="s">
        <v>29</v>
      </c>
      <c r="D13" s="3" t="s">
        <v>673</v>
      </c>
      <c r="E13" s="14">
        <f>ORÇAMENTO!E15</f>
        <v>268.40000000000003</v>
      </c>
      <c r="F13" s="13" t="str">
        <f>ORÇAMENTO!F15</f>
        <v>M2</v>
      </c>
      <c r="G13" s="5">
        <v>100.5</v>
      </c>
      <c r="H13" s="5">
        <f t="shared" si="1"/>
        <v>100.5</v>
      </c>
      <c r="I13" s="5">
        <f t="shared" si="0"/>
        <v>100.5</v>
      </c>
      <c r="J13" s="5">
        <f>I13*E13</f>
        <v>26974.200000000004</v>
      </c>
      <c r="K13" s="141" t="s">
        <v>725</v>
      </c>
    </row>
    <row r="14" spans="1:12" s="39" customFormat="1" ht="15" x14ac:dyDescent="0.25">
      <c r="A14" s="13" t="s">
        <v>134</v>
      </c>
      <c r="B14" s="13">
        <v>90781</v>
      </c>
      <c r="C14" s="13" t="s">
        <v>29</v>
      </c>
      <c r="D14" s="7" t="s">
        <v>465</v>
      </c>
      <c r="E14" s="14">
        <f>ORÇAMENTO!E16</f>
        <v>60</v>
      </c>
      <c r="F14" s="13" t="str">
        <f>ORÇAMENTO!F16</f>
        <v>H</v>
      </c>
      <c r="G14" s="15">
        <v>44.63</v>
      </c>
      <c r="H14" s="15">
        <f t="shared" si="1"/>
        <v>44.63</v>
      </c>
      <c r="I14" s="15">
        <f t="shared" si="0"/>
        <v>44.63</v>
      </c>
      <c r="J14" s="15">
        <f>I14*E14</f>
        <v>2677.8</v>
      </c>
      <c r="K14" s="143" t="s">
        <v>722</v>
      </c>
    </row>
    <row r="15" spans="1:12" ht="30" x14ac:dyDescent="0.25">
      <c r="A15" s="2" t="s">
        <v>540</v>
      </c>
      <c r="B15" s="2">
        <v>105009</v>
      </c>
      <c r="C15" s="2" t="s">
        <v>29</v>
      </c>
      <c r="D15" s="3" t="s">
        <v>130</v>
      </c>
      <c r="E15" s="14">
        <f>ORÇAMENTO!E17</f>
        <v>478</v>
      </c>
      <c r="F15" s="13" t="str">
        <f>ORÇAMENTO!F17</f>
        <v>M</v>
      </c>
      <c r="G15" s="5">
        <v>77.16</v>
      </c>
      <c r="H15" s="5">
        <f t="shared" si="1"/>
        <v>77.16</v>
      </c>
      <c r="I15" s="5">
        <f t="shared" si="0"/>
        <v>77.16</v>
      </c>
      <c r="J15" s="5">
        <f>I15*E15</f>
        <v>36882.479999999996</v>
      </c>
      <c r="K15" s="141" t="s">
        <v>740</v>
      </c>
    </row>
    <row r="16" spans="1:12" s="158" customFormat="1" ht="15" x14ac:dyDescent="0.25">
      <c r="A16" s="155" t="s">
        <v>13</v>
      </c>
      <c r="B16" s="155"/>
      <c r="C16" s="155"/>
      <c r="D16" s="156" t="s">
        <v>21</v>
      </c>
      <c r="E16" s="155"/>
      <c r="F16" s="159"/>
      <c r="G16" s="159"/>
      <c r="H16" s="159"/>
      <c r="I16" s="159"/>
      <c r="J16" s="159"/>
      <c r="K16" s="160"/>
    </row>
    <row r="17" spans="1:13" s="39" customFormat="1" ht="15" x14ac:dyDescent="0.25">
      <c r="A17" s="13" t="s">
        <v>28</v>
      </c>
      <c r="B17" s="13">
        <v>90778</v>
      </c>
      <c r="C17" s="13" t="s">
        <v>29</v>
      </c>
      <c r="D17" s="7" t="s">
        <v>37</v>
      </c>
      <c r="E17" s="14">
        <f>ORÇAMENTO!E19</f>
        <v>48</v>
      </c>
      <c r="F17" s="13" t="str">
        <f>ORÇAMENTO!F19</f>
        <v>H</v>
      </c>
      <c r="G17" s="15">
        <v>135.68</v>
      </c>
      <c r="H17" s="15">
        <f>(G17*(1-$G$5))</f>
        <v>135.68</v>
      </c>
      <c r="I17" s="15">
        <f>(H17*(1+$I$5))</f>
        <v>135.68</v>
      </c>
      <c r="J17" s="15">
        <f>I17*E17</f>
        <v>6512.64</v>
      </c>
      <c r="K17" s="143" t="s">
        <v>874</v>
      </c>
    </row>
    <row r="18" spans="1:13" s="39" customFormat="1" ht="15" x14ac:dyDescent="0.25">
      <c r="A18" s="13" t="s">
        <v>40</v>
      </c>
      <c r="B18" s="13">
        <v>90776</v>
      </c>
      <c r="C18" s="13" t="s">
        <v>29</v>
      </c>
      <c r="D18" s="7" t="s">
        <v>39</v>
      </c>
      <c r="E18" s="14">
        <f>ORÇAMENTO!E20</f>
        <v>540</v>
      </c>
      <c r="F18" s="13" t="str">
        <f>ORÇAMENTO!F20</f>
        <v>H</v>
      </c>
      <c r="G18" s="15">
        <v>72.680000000000007</v>
      </c>
      <c r="H18" s="15">
        <f>(G18*(1-$G$5))</f>
        <v>72.680000000000007</v>
      </c>
      <c r="I18" s="15">
        <f>(H18*(1+$I$5))</f>
        <v>72.680000000000007</v>
      </c>
      <c r="J18" s="15">
        <f>I18*E18</f>
        <v>39247.200000000004</v>
      </c>
      <c r="K18" s="143" t="s">
        <v>875</v>
      </c>
      <c r="M18" s="40"/>
    </row>
    <row r="19" spans="1:13" s="158" customFormat="1" ht="15" x14ac:dyDescent="0.25">
      <c r="A19" s="155" t="s">
        <v>14</v>
      </c>
      <c r="B19" s="155"/>
      <c r="C19" s="155"/>
      <c r="D19" s="156" t="s">
        <v>22</v>
      </c>
      <c r="E19" s="155"/>
      <c r="F19" s="159"/>
      <c r="G19" s="159"/>
      <c r="H19" s="159"/>
      <c r="I19" s="159"/>
      <c r="J19" s="159"/>
      <c r="K19" s="160"/>
    </row>
    <row r="20" spans="1:13" ht="15" x14ac:dyDescent="0.25">
      <c r="A20" s="2" t="s">
        <v>41</v>
      </c>
      <c r="B20" s="2">
        <v>98534</v>
      </c>
      <c r="C20" s="2" t="s">
        <v>29</v>
      </c>
      <c r="D20" s="17" t="s">
        <v>560</v>
      </c>
      <c r="E20" s="14">
        <f>ORÇAMENTO!E22</f>
        <v>69</v>
      </c>
      <c r="F20" s="13" t="str">
        <f>ORÇAMENTO!F22</f>
        <v>UNID</v>
      </c>
      <c r="G20" s="41">
        <v>354.93</v>
      </c>
      <c r="H20" s="5">
        <f t="shared" ref="H20:H26" si="3">(G20*(1-$G$5))</f>
        <v>354.93</v>
      </c>
      <c r="I20" s="5">
        <f t="shared" ref="I20:I26" si="4">(H20*(1+$I$5))</f>
        <v>354.93</v>
      </c>
      <c r="J20" s="5">
        <f t="shared" ref="J20:J26" si="5">I20*E20</f>
        <v>24490.170000000002</v>
      </c>
      <c r="K20" s="144" t="s">
        <v>727</v>
      </c>
    </row>
    <row r="21" spans="1:13" ht="45" x14ac:dyDescent="0.25">
      <c r="A21" s="2" t="s">
        <v>42</v>
      </c>
      <c r="B21" s="2">
        <v>104790</v>
      </c>
      <c r="C21" s="2" t="s">
        <v>29</v>
      </c>
      <c r="D21" s="3" t="s">
        <v>135</v>
      </c>
      <c r="E21" s="14">
        <f>ORÇAMENTO!E23</f>
        <v>216.26</v>
      </c>
      <c r="F21" s="13" t="str">
        <f>ORÇAMENTO!F23</f>
        <v>M3</v>
      </c>
      <c r="G21" s="5">
        <v>123.91</v>
      </c>
      <c r="H21" s="5">
        <f t="shared" si="3"/>
        <v>123.91</v>
      </c>
      <c r="I21" s="5">
        <f t="shared" si="4"/>
        <v>123.91</v>
      </c>
      <c r="J21" s="5">
        <f t="shared" si="5"/>
        <v>26796.776599999997</v>
      </c>
      <c r="K21" s="142" t="s">
        <v>730</v>
      </c>
    </row>
    <row r="22" spans="1:13" ht="15" x14ac:dyDescent="0.25">
      <c r="A22" s="2" t="s">
        <v>43</v>
      </c>
      <c r="B22" s="2">
        <v>104797</v>
      </c>
      <c r="C22" s="2" t="s">
        <v>29</v>
      </c>
      <c r="D22" s="3" t="s">
        <v>137</v>
      </c>
      <c r="E22" s="14">
        <f>ORÇAMENTO!E24</f>
        <v>705</v>
      </c>
      <c r="F22" s="13" t="str">
        <f>ORÇAMENTO!F24</f>
        <v>M</v>
      </c>
      <c r="G22" s="5">
        <v>19.18</v>
      </c>
      <c r="H22" s="5">
        <f t="shared" si="3"/>
        <v>19.18</v>
      </c>
      <c r="I22" s="5">
        <f t="shared" si="4"/>
        <v>19.18</v>
      </c>
      <c r="J22" s="5">
        <f t="shared" si="5"/>
        <v>13521.9</v>
      </c>
      <c r="K22" s="144" t="s">
        <v>724</v>
      </c>
    </row>
    <row r="23" spans="1:13" ht="15" x14ac:dyDescent="0.25">
      <c r="A23" s="2" t="s">
        <v>44</v>
      </c>
      <c r="B23" s="2">
        <v>97636</v>
      </c>
      <c r="C23" s="2" t="s">
        <v>29</v>
      </c>
      <c r="D23" s="3" t="s">
        <v>136</v>
      </c>
      <c r="E23" s="14">
        <f>ORÇAMENTO!E25</f>
        <v>131</v>
      </c>
      <c r="F23" s="13" t="str">
        <f>ORÇAMENTO!F25</f>
        <v>M2</v>
      </c>
      <c r="G23" s="5">
        <v>23.38</v>
      </c>
      <c r="H23" s="5">
        <f t="shared" si="3"/>
        <v>23.38</v>
      </c>
      <c r="I23" s="5">
        <f t="shared" si="4"/>
        <v>23.38</v>
      </c>
      <c r="J23" s="5">
        <f>I23*E23</f>
        <v>3062.7799999999997</v>
      </c>
      <c r="K23" s="143" t="s">
        <v>723</v>
      </c>
    </row>
    <row r="24" spans="1:13" ht="15" x14ac:dyDescent="0.25">
      <c r="A24" s="2" t="s">
        <v>45</v>
      </c>
      <c r="B24" s="2">
        <v>98519</v>
      </c>
      <c r="C24" s="2" t="s">
        <v>29</v>
      </c>
      <c r="D24" s="3" t="s">
        <v>138</v>
      </c>
      <c r="E24" s="14">
        <f>ORÇAMENTO!E26</f>
        <v>4688.5</v>
      </c>
      <c r="F24" s="13" t="str">
        <f>ORÇAMENTO!F26</f>
        <v>M2</v>
      </c>
      <c r="G24" s="5">
        <v>3.96</v>
      </c>
      <c r="H24" s="5">
        <f t="shared" si="3"/>
        <v>3.96</v>
      </c>
      <c r="I24" s="5">
        <f t="shared" si="4"/>
        <v>3.96</v>
      </c>
      <c r="J24" s="5">
        <f t="shared" ref="J24" si="6">I24*E24</f>
        <v>18566.46</v>
      </c>
      <c r="K24" s="144" t="s">
        <v>723</v>
      </c>
    </row>
    <row r="25" spans="1:13" ht="60" x14ac:dyDescent="0.25">
      <c r="A25" s="2" t="s">
        <v>46</v>
      </c>
      <c r="B25" s="2">
        <v>100981</v>
      </c>
      <c r="C25" s="2" t="s">
        <v>29</v>
      </c>
      <c r="D25" s="3" t="s">
        <v>69</v>
      </c>
      <c r="E25" s="14">
        <f>ORÇAMENTO!E27</f>
        <v>287.28499999999997</v>
      </c>
      <c r="F25" s="13" t="str">
        <f>ORÇAMENTO!F27</f>
        <v>M3</v>
      </c>
      <c r="G25" s="5">
        <v>10.43</v>
      </c>
      <c r="H25" s="5">
        <f t="shared" si="3"/>
        <v>10.43</v>
      </c>
      <c r="I25" s="5">
        <f t="shared" si="4"/>
        <v>10.43</v>
      </c>
      <c r="J25" s="5">
        <f t="shared" si="5"/>
        <v>2996.3825499999998</v>
      </c>
      <c r="K25" s="142" t="s">
        <v>729</v>
      </c>
    </row>
    <row r="26" spans="1:13" ht="30" x14ac:dyDescent="0.25">
      <c r="A26" s="2" t="s">
        <v>559</v>
      </c>
      <c r="B26" s="2">
        <v>97914</v>
      </c>
      <c r="C26" s="2" t="s">
        <v>29</v>
      </c>
      <c r="D26" s="3" t="s">
        <v>70</v>
      </c>
      <c r="E26" s="14">
        <f>ORÇAMENTO!E28</f>
        <v>2872.8499999999995</v>
      </c>
      <c r="F26" s="13" t="str">
        <f>ORÇAMENTO!F28</f>
        <v>M3XKM</v>
      </c>
      <c r="G26" s="5">
        <v>3.51</v>
      </c>
      <c r="H26" s="5">
        <f t="shared" si="3"/>
        <v>3.51</v>
      </c>
      <c r="I26" s="5">
        <f t="shared" si="4"/>
        <v>3.51</v>
      </c>
      <c r="J26" s="5">
        <f t="shared" si="5"/>
        <v>10083.703499999998</v>
      </c>
      <c r="K26" s="142" t="s">
        <v>728</v>
      </c>
    </row>
    <row r="27" spans="1:13" s="158" customFormat="1" ht="15" x14ac:dyDescent="0.25">
      <c r="A27" s="155" t="s">
        <v>15</v>
      </c>
      <c r="B27" s="155"/>
      <c r="C27" s="155"/>
      <c r="D27" s="156" t="s">
        <v>139</v>
      </c>
      <c r="E27" s="155"/>
      <c r="F27" s="159"/>
      <c r="G27" s="159"/>
      <c r="H27" s="159"/>
      <c r="I27" s="159"/>
      <c r="J27" s="159"/>
      <c r="K27" s="160"/>
    </row>
    <row r="28" spans="1:13" ht="137.25" customHeight="1" x14ac:dyDescent="0.25">
      <c r="A28" s="2" t="s">
        <v>54</v>
      </c>
      <c r="B28" s="2">
        <v>93358</v>
      </c>
      <c r="C28" s="2" t="s">
        <v>29</v>
      </c>
      <c r="D28" s="7" t="s">
        <v>141</v>
      </c>
      <c r="E28" s="14">
        <f>ORÇAMENTO!E30</f>
        <v>11.84</v>
      </c>
      <c r="F28" s="13" t="str">
        <f>ORÇAMENTO!F30</f>
        <v>M3</v>
      </c>
      <c r="G28" s="5">
        <v>92.88</v>
      </c>
      <c r="H28" s="5">
        <f t="shared" ref="H28:H46" si="7">(G28*(1-$G$5))</f>
        <v>92.88</v>
      </c>
      <c r="I28" s="5">
        <f t="shared" ref="I28:I46" si="8">(H28*(1+$I$5))</f>
        <v>92.88</v>
      </c>
      <c r="J28" s="5">
        <f t="shared" ref="J28:J46" si="9">I28*E28</f>
        <v>1099.6992</v>
      </c>
      <c r="K28" s="141" t="s">
        <v>846</v>
      </c>
    </row>
    <row r="29" spans="1:13" s="107" customFormat="1" ht="15" x14ac:dyDescent="0.25">
      <c r="A29" s="2" t="s">
        <v>55</v>
      </c>
      <c r="B29" s="2">
        <v>101176</v>
      </c>
      <c r="C29" s="2" t="s">
        <v>29</v>
      </c>
      <c r="D29" s="3" t="s">
        <v>158</v>
      </c>
      <c r="E29" s="14">
        <f>ORÇAMENTO!E31</f>
        <v>26</v>
      </c>
      <c r="F29" s="13" t="str">
        <f>ORÇAMENTO!F31</f>
        <v>M</v>
      </c>
      <c r="G29" s="5">
        <v>150.57</v>
      </c>
      <c r="H29" s="5">
        <f t="shared" si="7"/>
        <v>150.57</v>
      </c>
      <c r="I29" s="5">
        <f t="shared" si="8"/>
        <v>150.57</v>
      </c>
      <c r="J29" s="5">
        <f t="shared" si="9"/>
        <v>3914.8199999999997</v>
      </c>
      <c r="K29" s="143" t="s">
        <v>862</v>
      </c>
    </row>
    <row r="30" spans="1:13" ht="136.5" customHeight="1" x14ac:dyDescent="0.25">
      <c r="A30" s="2" t="s">
        <v>71</v>
      </c>
      <c r="B30" s="2">
        <v>96619</v>
      </c>
      <c r="C30" s="2" t="s">
        <v>29</v>
      </c>
      <c r="D30" s="3" t="s">
        <v>159</v>
      </c>
      <c r="E30" s="14">
        <f>ORÇAMENTO!E32</f>
        <v>30.07</v>
      </c>
      <c r="F30" s="13" t="str">
        <f>ORÇAMENTO!F32</f>
        <v>M2</v>
      </c>
      <c r="G30" s="5">
        <v>41.24</v>
      </c>
      <c r="H30" s="5">
        <f t="shared" si="7"/>
        <v>41.24</v>
      </c>
      <c r="I30" s="5">
        <f t="shared" si="8"/>
        <v>41.24</v>
      </c>
      <c r="J30" s="5">
        <f t="shared" si="9"/>
        <v>1240.0868</v>
      </c>
      <c r="K30" s="141" t="s">
        <v>845</v>
      </c>
    </row>
    <row r="31" spans="1:13" ht="192" customHeight="1" x14ac:dyDescent="0.25">
      <c r="A31" s="2" t="s">
        <v>92</v>
      </c>
      <c r="B31" s="2">
        <v>104916</v>
      </c>
      <c r="C31" s="2" t="s">
        <v>29</v>
      </c>
      <c r="D31" s="3" t="s">
        <v>162</v>
      </c>
      <c r="E31" s="14">
        <f>ORÇAMENTO!E33</f>
        <v>117.08106666666669</v>
      </c>
      <c r="F31" s="13" t="str">
        <f>ORÇAMENTO!F33</f>
        <v>KG</v>
      </c>
      <c r="G31" s="5">
        <v>16.96</v>
      </c>
      <c r="H31" s="5">
        <f t="shared" si="7"/>
        <v>16.96</v>
      </c>
      <c r="I31" s="5">
        <f t="shared" si="8"/>
        <v>16.96</v>
      </c>
      <c r="J31" s="5">
        <f t="shared" si="9"/>
        <v>1985.6948906666671</v>
      </c>
      <c r="K31" s="141" t="s">
        <v>844</v>
      </c>
    </row>
    <row r="32" spans="1:13" ht="259.5" customHeight="1" x14ac:dyDescent="0.25">
      <c r="A32" s="2" t="s">
        <v>93</v>
      </c>
      <c r="B32" s="2">
        <v>104920</v>
      </c>
      <c r="C32" s="2" t="s">
        <v>29</v>
      </c>
      <c r="D32" s="17" t="s">
        <v>160</v>
      </c>
      <c r="E32" s="14">
        <f>ORÇAMENTO!E34</f>
        <v>1089.9233999999999</v>
      </c>
      <c r="F32" s="13" t="str">
        <f>ORÇAMENTO!F34</f>
        <v>KG</v>
      </c>
      <c r="G32" s="5">
        <v>10.95</v>
      </c>
      <c r="H32" s="5">
        <f t="shared" si="7"/>
        <v>10.95</v>
      </c>
      <c r="I32" s="5">
        <f t="shared" si="8"/>
        <v>10.95</v>
      </c>
      <c r="J32" s="5">
        <f t="shared" si="9"/>
        <v>11934.661229999998</v>
      </c>
      <c r="K32" s="141" t="s">
        <v>873</v>
      </c>
    </row>
    <row r="33" spans="1:11" ht="144.75" customHeight="1" x14ac:dyDescent="0.25">
      <c r="A33" s="2" t="s">
        <v>94</v>
      </c>
      <c r="B33" s="2">
        <v>96529</v>
      </c>
      <c r="C33" s="2" t="s">
        <v>29</v>
      </c>
      <c r="D33" s="3" t="s">
        <v>163</v>
      </c>
      <c r="E33" s="14">
        <f>ORÇAMENTO!E35</f>
        <v>63.44</v>
      </c>
      <c r="F33" s="13" t="str">
        <f>ORÇAMENTO!F35</f>
        <v>M2</v>
      </c>
      <c r="G33" s="5">
        <v>254.37</v>
      </c>
      <c r="H33" s="5">
        <f t="shared" si="7"/>
        <v>254.37</v>
      </c>
      <c r="I33" s="5">
        <f t="shared" si="8"/>
        <v>254.37</v>
      </c>
      <c r="J33" s="5">
        <f t="shared" si="9"/>
        <v>16137.2328</v>
      </c>
      <c r="K33" s="141" t="s">
        <v>847</v>
      </c>
    </row>
    <row r="34" spans="1:11" ht="80.25" customHeight="1" x14ac:dyDescent="0.25">
      <c r="A34" s="2" t="s">
        <v>95</v>
      </c>
      <c r="B34" s="2">
        <v>96530</v>
      </c>
      <c r="C34" s="2" t="s">
        <v>29</v>
      </c>
      <c r="D34" s="17" t="s">
        <v>164</v>
      </c>
      <c r="E34" s="14">
        <f>ORÇAMENTO!E36</f>
        <v>31.064999999999998</v>
      </c>
      <c r="F34" s="13" t="str">
        <f>ORÇAMENTO!F36</f>
        <v>M2</v>
      </c>
      <c r="G34" s="5">
        <v>134.1</v>
      </c>
      <c r="H34" s="5">
        <f t="shared" si="7"/>
        <v>134.1</v>
      </c>
      <c r="I34" s="5">
        <f t="shared" si="8"/>
        <v>134.1</v>
      </c>
      <c r="J34" s="5">
        <f t="shared" si="9"/>
        <v>4165.8164999999999</v>
      </c>
      <c r="K34" s="141" t="s">
        <v>848</v>
      </c>
    </row>
    <row r="35" spans="1:11" ht="213.75" customHeight="1" x14ac:dyDescent="0.25">
      <c r="A35" s="2" t="s">
        <v>96</v>
      </c>
      <c r="B35" s="2">
        <v>102477</v>
      </c>
      <c r="C35" s="2" t="s">
        <v>29</v>
      </c>
      <c r="D35" s="3" t="s">
        <v>165</v>
      </c>
      <c r="E35" s="14">
        <f>ORÇAMENTO!E37</f>
        <v>12</v>
      </c>
      <c r="F35" s="13" t="str">
        <f>ORÇAMENTO!F37</f>
        <v>M3</v>
      </c>
      <c r="G35" s="5">
        <v>733.86</v>
      </c>
      <c r="H35" s="5">
        <f t="shared" si="7"/>
        <v>733.86</v>
      </c>
      <c r="I35" s="5">
        <f t="shared" si="8"/>
        <v>733.86</v>
      </c>
      <c r="J35" s="5">
        <f t="shared" si="9"/>
        <v>8806.32</v>
      </c>
      <c r="K35" s="141" t="s">
        <v>849</v>
      </c>
    </row>
    <row r="36" spans="1:11" ht="30.75" customHeight="1" x14ac:dyDescent="0.25">
      <c r="A36" s="2" t="s">
        <v>119</v>
      </c>
      <c r="B36" s="2">
        <v>103670</v>
      </c>
      <c r="C36" s="2" t="s">
        <v>29</v>
      </c>
      <c r="D36" s="3" t="s">
        <v>166</v>
      </c>
      <c r="E36" s="14">
        <f>ORÇAMENTO!E38</f>
        <v>12</v>
      </c>
      <c r="F36" s="13" t="str">
        <f>ORÇAMENTO!F38</f>
        <v>M3</v>
      </c>
      <c r="G36" s="5">
        <v>312.47000000000003</v>
      </c>
      <c r="H36" s="5">
        <f t="shared" si="7"/>
        <v>312.47000000000003</v>
      </c>
      <c r="I36" s="5">
        <f t="shared" si="8"/>
        <v>312.47000000000003</v>
      </c>
      <c r="J36" s="5">
        <f t="shared" si="9"/>
        <v>3749.6400000000003</v>
      </c>
      <c r="K36" s="141" t="s">
        <v>850</v>
      </c>
    </row>
    <row r="37" spans="1:11" ht="143.25" customHeight="1" x14ac:dyDescent="0.25">
      <c r="A37" s="2" t="s">
        <v>121</v>
      </c>
      <c r="B37" s="2">
        <v>104111</v>
      </c>
      <c r="C37" s="2" t="s">
        <v>29</v>
      </c>
      <c r="D37" s="3" t="s">
        <v>167</v>
      </c>
      <c r="E37" s="14">
        <f>ORÇAMENTO!E39</f>
        <v>132.56320000000002</v>
      </c>
      <c r="F37" s="13" t="str">
        <f>ORÇAMENTO!F39</f>
        <v>KG</v>
      </c>
      <c r="G37" s="5">
        <v>20.69</v>
      </c>
      <c r="H37" s="5">
        <f t="shared" si="7"/>
        <v>20.69</v>
      </c>
      <c r="I37" s="5">
        <f t="shared" si="8"/>
        <v>20.69</v>
      </c>
      <c r="J37" s="5">
        <f t="shared" si="9"/>
        <v>2742.7326080000007</v>
      </c>
      <c r="K37" s="141" t="s">
        <v>856</v>
      </c>
    </row>
    <row r="38" spans="1:11" ht="139.5" customHeight="1" x14ac:dyDescent="0.25">
      <c r="A38" s="2" t="s">
        <v>123</v>
      </c>
      <c r="B38" s="2">
        <v>104107</v>
      </c>
      <c r="C38" s="2" t="s">
        <v>29</v>
      </c>
      <c r="D38" s="3" t="s">
        <v>168</v>
      </c>
      <c r="E38" s="14">
        <f>ORÇAMENTO!E40</f>
        <v>522.95000000000005</v>
      </c>
      <c r="F38" s="13" t="str">
        <f>ORÇAMENTO!F40</f>
        <v>KG</v>
      </c>
      <c r="G38" s="5">
        <v>10.93</v>
      </c>
      <c r="H38" s="5">
        <f t="shared" si="7"/>
        <v>10.93</v>
      </c>
      <c r="I38" s="5">
        <f t="shared" si="8"/>
        <v>10.93</v>
      </c>
      <c r="J38" s="5">
        <f t="shared" si="9"/>
        <v>5715.8434999999999</v>
      </c>
      <c r="K38" s="141" t="s">
        <v>855</v>
      </c>
    </row>
    <row r="39" spans="1:11" ht="79.5" customHeight="1" x14ac:dyDescent="0.25">
      <c r="A39" s="2" t="s">
        <v>173</v>
      </c>
      <c r="B39" s="2">
        <v>92264</v>
      </c>
      <c r="C39" s="2" t="s">
        <v>29</v>
      </c>
      <c r="D39" s="17" t="s">
        <v>169</v>
      </c>
      <c r="E39" s="14">
        <f>ORÇAMENTO!E41</f>
        <v>12</v>
      </c>
      <c r="F39" s="13" t="str">
        <f>ORÇAMENTO!F41</f>
        <v>M2</v>
      </c>
      <c r="G39" s="5">
        <v>235.59</v>
      </c>
      <c r="H39" s="5">
        <f t="shared" si="7"/>
        <v>235.59</v>
      </c>
      <c r="I39" s="5">
        <f t="shared" si="8"/>
        <v>235.59</v>
      </c>
      <c r="J39" s="5">
        <f t="shared" si="9"/>
        <v>2827.08</v>
      </c>
      <c r="K39" s="141" t="s">
        <v>851</v>
      </c>
    </row>
    <row r="40" spans="1:11" ht="33.75" customHeight="1" x14ac:dyDescent="0.25">
      <c r="A40" s="2" t="s">
        <v>174</v>
      </c>
      <c r="B40" s="2">
        <v>92439</v>
      </c>
      <c r="C40" s="2" t="s">
        <v>29</v>
      </c>
      <c r="D40" s="3" t="s">
        <v>170</v>
      </c>
      <c r="E40" s="14">
        <f>ORÇAMENTO!E42</f>
        <v>12</v>
      </c>
      <c r="F40" s="13" t="str">
        <f>ORÇAMENTO!F42</f>
        <v>M2</v>
      </c>
      <c r="G40" s="5">
        <v>61.34</v>
      </c>
      <c r="H40" s="5">
        <f t="shared" si="7"/>
        <v>61.34</v>
      </c>
      <c r="I40" s="5">
        <f t="shared" si="8"/>
        <v>61.34</v>
      </c>
      <c r="J40" s="5">
        <f t="shared" si="9"/>
        <v>736.08</v>
      </c>
      <c r="K40" s="141" t="s">
        <v>852</v>
      </c>
    </row>
    <row r="41" spans="1:11" ht="82.5" customHeight="1" x14ac:dyDescent="0.25">
      <c r="A41" s="2" t="s">
        <v>175</v>
      </c>
      <c r="B41" s="2">
        <v>92266</v>
      </c>
      <c r="C41" s="2" t="s">
        <v>29</v>
      </c>
      <c r="D41" s="3" t="s">
        <v>171</v>
      </c>
      <c r="E41" s="14">
        <f>ORÇAMENTO!E43</f>
        <v>31.064999999999998</v>
      </c>
      <c r="F41" s="13" t="str">
        <f>ORÇAMENTO!F43</f>
        <v>M2</v>
      </c>
      <c r="G41" s="5">
        <v>183.59</v>
      </c>
      <c r="H41" s="5">
        <f t="shared" si="7"/>
        <v>183.59</v>
      </c>
      <c r="I41" s="5">
        <f t="shared" si="8"/>
        <v>183.59</v>
      </c>
      <c r="J41" s="5">
        <f t="shared" si="9"/>
        <v>5703.2233499999993</v>
      </c>
      <c r="K41" s="141" t="s">
        <v>853</v>
      </c>
    </row>
    <row r="42" spans="1:11" ht="30" x14ac:dyDescent="0.25">
      <c r="A42" s="2" t="s">
        <v>176</v>
      </c>
      <c r="B42" s="2">
        <v>92479</v>
      </c>
      <c r="C42" s="2" t="s">
        <v>29</v>
      </c>
      <c r="D42" s="3" t="s">
        <v>172</v>
      </c>
      <c r="E42" s="14">
        <f>ORÇAMENTO!E44</f>
        <v>31.064999999999998</v>
      </c>
      <c r="F42" s="13" t="str">
        <f>ORÇAMENTO!F44</f>
        <v>M2</v>
      </c>
      <c r="G42" s="5">
        <v>70.459999999999994</v>
      </c>
      <c r="H42" s="5">
        <f t="shared" si="7"/>
        <v>70.459999999999994</v>
      </c>
      <c r="I42" s="5">
        <f t="shared" si="8"/>
        <v>70.459999999999994</v>
      </c>
      <c r="J42" s="5">
        <f t="shared" si="9"/>
        <v>2188.8398999999995</v>
      </c>
      <c r="K42" s="141" t="s">
        <v>854</v>
      </c>
    </row>
    <row r="43" spans="1:11" ht="140.25" customHeight="1" x14ac:dyDescent="0.25">
      <c r="A43" s="2" t="s">
        <v>177</v>
      </c>
      <c r="B43" s="2">
        <v>102477</v>
      </c>
      <c r="C43" s="2" t="s">
        <v>29</v>
      </c>
      <c r="D43" s="3" t="s">
        <v>165</v>
      </c>
      <c r="E43" s="14">
        <f>ORÇAMENTO!E45</f>
        <v>6.03</v>
      </c>
      <c r="F43" s="13" t="str">
        <f>ORÇAMENTO!F45</f>
        <v>M3</v>
      </c>
      <c r="G43" s="5">
        <v>733.86</v>
      </c>
      <c r="H43" s="5">
        <f t="shared" si="7"/>
        <v>733.86</v>
      </c>
      <c r="I43" s="5">
        <f t="shared" si="8"/>
        <v>733.86</v>
      </c>
      <c r="J43" s="5">
        <f t="shared" si="9"/>
        <v>4425.1758</v>
      </c>
      <c r="K43" s="141" t="s">
        <v>857</v>
      </c>
    </row>
    <row r="44" spans="1:11" ht="15" x14ac:dyDescent="0.25">
      <c r="A44" s="2" t="s">
        <v>178</v>
      </c>
      <c r="B44" s="2">
        <v>103670</v>
      </c>
      <c r="C44" s="2" t="s">
        <v>29</v>
      </c>
      <c r="D44" s="3" t="s">
        <v>166</v>
      </c>
      <c r="E44" s="14">
        <f>ORÇAMENTO!E46</f>
        <v>6.03</v>
      </c>
      <c r="F44" s="13" t="str">
        <f>ORÇAMENTO!F46</f>
        <v>M3</v>
      </c>
      <c r="G44" s="5">
        <v>312.47000000000003</v>
      </c>
      <c r="H44" s="5">
        <f t="shared" si="7"/>
        <v>312.47000000000003</v>
      </c>
      <c r="I44" s="5">
        <f t="shared" si="8"/>
        <v>312.47000000000003</v>
      </c>
      <c r="J44" s="5">
        <f t="shared" si="9"/>
        <v>1884.1941000000002</v>
      </c>
      <c r="K44" s="141" t="s">
        <v>858</v>
      </c>
    </row>
    <row r="45" spans="1:11" ht="48.75" customHeight="1" x14ac:dyDescent="0.25">
      <c r="A45" s="2" t="s">
        <v>179</v>
      </c>
      <c r="B45" s="2">
        <v>105023</v>
      </c>
      <c r="C45" s="2" t="s">
        <v>29</v>
      </c>
      <c r="D45" s="3" t="s">
        <v>183</v>
      </c>
      <c r="E45" s="14">
        <f>ORÇAMENTO!E47</f>
        <v>9.4</v>
      </c>
      <c r="F45" s="13" t="str">
        <f>ORÇAMENTO!F47</f>
        <v>M</v>
      </c>
      <c r="G45" s="5">
        <v>64.09</v>
      </c>
      <c r="H45" s="5">
        <f t="shared" si="7"/>
        <v>64.09</v>
      </c>
      <c r="I45" s="5">
        <f t="shared" si="8"/>
        <v>64.09</v>
      </c>
      <c r="J45" s="5">
        <f t="shared" si="9"/>
        <v>602.44600000000003</v>
      </c>
      <c r="K45" s="141" t="s">
        <v>872</v>
      </c>
    </row>
    <row r="46" spans="1:11" ht="15" x14ac:dyDescent="0.25">
      <c r="A46" s="2" t="s">
        <v>182</v>
      </c>
      <c r="B46" s="2">
        <v>105031</v>
      </c>
      <c r="C46" s="2" t="s">
        <v>29</v>
      </c>
      <c r="D46" s="3" t="s">
        <v>184</v>
      </c>
      <c r="E46" s="14">
        <f>ORÇAMENTO!E48</f>
        <v>7</v>
      </c>
      <c r="F46" s="13" t="str">
        <f>ORÇAMENTO!F48</f>
        <v>M</v>
      </c>
      <c r="G46" s="5">
        <v>52.6</v>
      </c>
      <c r="H46" s="5">
        <f t="shared" si="7"/>
        <v>52.6</v>
      </c>
      <c r="I46" s="5">
        <f t="shared" si="8"/>
        <v>52.6</v>
      </c>
      <c r="J46" s="5">
        <f t="shared" si="9"/>
        <v>368.2</v>
      </c>
      <c r="K46" s="144" t="s">
        <v>859</v>
      </c>
    </row>
    <row r="47" spans="1:11" s="158" customFormat="1" ht="15" x14ac:dyDescent="0.25">
      <c r="A47" s="155" t="s">
        <v>16</v>
      </c>
      <c r="B47" s="155"/>
      <c r="C47" s="155"/>
      <c r="D47" s="156" t="s">
        <v>485</v>
      </c>
      <c r="E47" s="155"/>
      <c r="F47" s="159"/>
      <c r="G47" s="159"/>
      <c r="H47" s="159"/>
      <c r="I47" s="159"/>
      <c r="J47" s="159"/>
      <c r="K47" s="160"/>
    </row>
    <row r="48" spans="1:11" ht="105" customHeight="1" x14ac:dyDescent="0.25">
      <c r="A48" s="2" t="s">
        <v>63</v>
      </c>
      <c r="B48" s="2">
        <v>93358</v>
      </c>
      <c r="C48" s="2" t="s">
        <v>29</v>
      </c>
      <c r="D48" s="7" t="s">
        <v>141</v>
      </c>
      <c r="E48" s="14">
        <f>ORÇAMENTO!E50</f>
        <v>7.008</v>
      </c>
      <c r="F48" s="13" t="str">
        <f>ORÇAMENTO!F50</f>
        <v>M3</v>
      </c>
      <c r="G48" s="5">
        <v>92.88</v>
      </c>
      <c r="H48" s="5">
        <f t="shared" ref="H48:H70" si="10">(G48*(1-$G$5))</f>
        <v>92.88</v>
      </c>
      <c r="I48" s="5">
        <f t="shared" ref="I48:I70" si="11">(H48*(1+$I$5))</f>
        <v>92.88</v>
      </c>
      <c r="J48" s="5">
        <f t="shared" ref="J48:J70" si="12">I48*E48</f>
        <v>650.90303999999992</v>
      </c>
      <c r="K48" s="141" t="s">
        <v>822</v>
      </c>
    </row>
    <row r="49" spans="1:11" ht="102.75" customHeight="1" x14ac:dyDescent="0.25">
      <c r="A49" s="2" t="s">
        <v>467</v>
      </c>
      <c r="B49" s="2">
        <v>101176</v>
      </c>
      <c r="C49" s="2" t="s">
        <v>29</v>
      </c>
      <c r="D49" s="3" t="s">
        <v>158</v>
      </c>
      <c r="E49" s="14">
        <f>ORÇAMENTO!E51</f>
        <v>180</v>
      </c>
      <c r="F49" s="13" t="str">
        <f>ORÇAMENTO!F51</f>
        <v>M</v>
      </c>
      <c r="G49" s="5">
        <v>150.57</v>
      </c>
      <c r="H49" s="5">
        <f t="shared" si="10"/>
        <v>150.57</v>
      </c>
      <c r="I49" s="5">
        <f t="shared" si="11"/>
        <v>150.57</v>
      </c>
      <c r="J49" s="5">
        <f t="shared" si="12"/>
        <v>27102.6</v>
      </c>
      <c r="K49" s="141" t="s">
        <v>834</v>
      </c>
    </row>
    <row r="50" spans="1:11" ht="191.25" customHeight="1" x14ac:dyDescent="0.25">
      <c r="A50" s="2" t="s">
        <v>468</v>
      </c>
      <c r="B50" s="2">
        <v>96619</v>
      </c>
      <c r="C50" s="2" t="s">
        <v>29</v>
      </c>
      <c r="D50" s="3" t="s">
        <v>159</v>
      </c>
      <c r="E50" s="14">
        <f>ORÇAMENTO!E52</f>
        <v>39.56</v>
      </c>
      <c r="F50" s="13" t="str">
        <f>ORÇAMENTO!F52</f>
        <v>M2</v>
      </c>
      <c r="G50" s="5">
        <v>41.24</v>
      </c>
      <c r="H50" s="5">
        <f t="shared" si="10"/>
        <v>41.24</v>
      </c>
      <c r="I50" s="5">
        <f t="shared" si="11"/>
        <v>41.24</v>
      </c>
      <c r="J50" s="5">
        <f t="shared" si="12"/>
        <v>1631.4544000000001</v>
      </c>
      <c r="K50" s="141" t="s">
        <v>823</v>
      </c>
    </row>
    <row r="51" spans="1:11" ht="156" customHeight="1" x14ac:dyDescent="0.25">
      <c r="A51" s="2" t="s">
        <v>469</v>
      </c>
      <c r="B51" s="2">
        <v>103357</v>
      </c>
      <c r="C51" s="2" t="s">
        <v>29</v>
      </c>
      <c r="D51" s="7" t="s">
        <v>452</v>
      </c>
      <c r="E51" s="14">
        <f>ORÇAMENTO!E53</f>
        <v>90.360000000000014</v>
      </c>
      <c r="F51" s="13" t="str">
        <f>ORÇAMENTO!F53</f>
        <v>M2</v>
      </c>
      <c r="G51" s="5">
        <v>62.31</v>
      </c>
      <c r="H51" s="5">
        <f>(G51*(1-$G$5))</f>
        <v>62.31</v>
      </c>
      <c r="I51" s="5">
        <f>(H51*(1+$I$5))</f>
        <v>62.31</v>
      </c>
      <c r="J51" s="5">
        <f>I51*E51</f>
        <v>5630.3316000000013</v>
      </c>
      <c r="K51" s="141" t="s">
        <v>826</v>
      </c>
    </row>
    <row r="52" spans="1:11" ht="279" customHeight="1" x14ac:dyDescent="0.25">
      <c r="A52" s="2" t="s">
        <v>470</v>
      </c>
      <c r="B52" s="2">
        <v>104916</v>
      </c>
      <c r="C52" s="2" t="s">
        <v>29</v>
      </c>
      <c r="D52" s="3" t="s">
        <v>162</v>
      </c>
      <c r="E52" s="14">
        <f>ORÇAMENTO!E54</f>
        <v>137.90186666666668</v>
      </c>
      <c r="F52" s="13" t="str">
        <f>ORÇAMENTO!F54</f>
        <v>KG</v>
      </c>
      <c r="G52" s="5">
        <v>16.96</v>
      </c>
      <c r="H52" s="5">
        <f t="shared" si="10"/>
        <v>16.96</v>
      </c>
      <c r="I52" s="5">
        <f t="shared" si="11"/>
        <v>16.96</v>
      </c>
      <c r="J52" s="5">
        <f t="shared" si="12"/>
        <v>2338.8156586666669</v>
      </c>
      <c r="K52" s="141" t="s">
        <v>827</v>
      </c>
    </row>
    <row r="53" spans="1:11" ht="361.5" customHeight="1" x14ac:dyDescent="0.25">
      <c r="A53" s="2" t="s">
        <v>471</v>
      </c>
      <c r="B53" s="2">
        <v>104920</v>
      </c>
      <c r="C53" s="2" t="s">
        <v>29</v>
      </c>
      <c r="D53" s="17" t="s">
        <v>160</v>
      </c>
      <c r="E53" s="14">
        <f>ORÇAMENTO!E55</f>
        <v>3151.5137999999997</v>
      </c>
      <c r="F53" s="13" t="str">
        <f>ORÇAMENTO!F55</f>
        <v>KG</v>
      </c>
      <c r="G53" s="5">
        <v>10.95</v>
      </c>
      <c r="H53" s="5">
        <f t="shared" si="10"/>
        <v>10.95</v>
      </c>
      <c r="I53" s="5">
        <f t="shared" si="11"/>
        <v>10.95</v>
      </c>
      <c r="J53" s="5">
        <f t="shared" si="12"/>
        <v>34509.076109999995</v>
      </c>
      <c r="K53" s="141" t="s">
        <v>828</v>
      </c>
    </row>
    <row r="54" spans="1:11" ht="233.25" customHeight="1" x14ac:dyDescent="0.25">
      <c r="A54" s="2" t="s">
        <v>472</v>
      </c>
      <c r="B54" s="2">
        <v>96529</v>
      </c>
      <c r="C54" s="2" t="s">
        <v>29</v>
      </c>
      <c r="D54" s="3" t="s">
        <v>163</v>
      </c>
      <c r="E54" s="14">
        <f>ORÇAMENTO!E56</f>
        <v>106.19999999999999</v>
      </c>
      <c r="F54" s="13" t="str">
        <f>ORÇAMENTO!F56</f>
        <v>M2</v>
      </c>
      <c r="G54" s="5">
        <v>254.37</v>
      </c>
      <c r="H54" s="5">
        <f t="shared" si="10"/>
        <v>254.37</v>
      </c>
      <c r="I54" s="5">
        <f t="shared" si="11"/>
        <v>254.37</v>
      </c>
      <c r="J54" s="5">
        <f t="shared" si="12"/>
        <v>27014.093999999997</v>
      </c>
      <c r="K54" s="141" t="s">
        <v>829</v>
      </c>
    </row>
    <row r="55" spans="1:11" ht="101.25" customHeight="1" x14ac:dyDescent="0.25">
      <c r="A55" s="2" t="s">
        <v>473</v>
      </c>
      <c r="B55" s="2">
        <v>96530</v>
      </c>
      <c r="C55" s="2" t="s">
        <v>29</v>
      </c>
      <c r="D55" s="17" t="s">
        <v>164</v>
      </c>
      <c r="E55" s="14">
        <f>ORÇAMENTO!E57</f>
        <v>30.119999999999994</v>
      </c>
      <c r="F55" s="13" t="str">
        <f>ORÇAMENTO!F57</f>
        <v>M2</v>
      </c>
      <c r="G55" s="5">
        <v>134.1</v>
      </c>
      <c r="H55" s="5">
        <f t="shared" si="10"/>
        <v>134.1</v>
      </c>
      <c r="I55" s="5">
        <f t="shared" si="11"/>
        <v>134.1</v>
      </c>
      <c r="J55" s="5">
        <f t="shared" si="12"/>
        <v>4039.0919999999992</v>
      </c>
      <c r="K55" s="141" t="s">
        <v>830</v>
      </c>
    </row>
    <row r="56" spans="1:11" ht="309.75" customHeight="1" x14ac:dyDescent="0.25">
      <c r="A56" s="2" t="s">
        <v>474</v>
      </c>
      <c r="B56" s="2">
        <v>102477</v>
      </c>
      <c r="C56" s="2" t="s">
        <v>29</v>
      </c>
      <c r="D56" s="3" t="s">
        <v>165</v>
      </c>
      <c r="E56" s="14">
        <f>ORÇAMENTO!E58</f>
        <v>16.204800000000002</v>
      </c>
      <c r="F56" s="13" t="str">
        <f>ORÇAMENTO!F58</f>
        <v>M3</v>
      </c>
      <c r="G56" s="5">
        <v>733.86</v>
      </c>
      <c r="H56" s="5">
        <f t="shared" si="10"/>
        <v>733.86</v>
      </c>
      <c r="I56" s="5">
        <f t="shared" si="11"/>
        <v>733.86</v>
      </c>
      <c r="J56" s="5">
        <f t="shared" si="12"/>
        <v>11892.054528000002</v>
      </c>
      <c r="K56" s="141" t="s">
        <v>833</v>
      </c>
    </row>
    <row r="57" spans="1:11" ht="34.5" customHeight="1" x14ac:dyDescent="0.25">
      <c r="A57" s="2" t="s">
        <v>475</v>
      </c>
      <c r="B57" s="2">
        <v>103670</v>
      </c>
      <c r="C57" s="2" t="s">
        <v>29</v>
      </c>
      <c r="D57" s="3" t="s">
        <v>166</v>
      </c>
      <c r="E57" s="14">
        <f>ORÇAMENTO!E59</f>
        <v>16.204800000000002</v>
      </c>
      <c r="F57" s="13" t="str">
        <f>ORÇAMENTO!F59</f>
        <v>M3</v>
      </c>
      <c r="G57" s="5">
        <v>312.47000000000003</v>
      </c>
      <c r="H57" s="5">
        <f t="shared" si="10"/>
        <v>312.47000000000003</v>
      </c>
      <c r="I57" s="5">
        <f t="shared" si="11"/>
        <v>312.47000000000003</v>
      </c>
      <c r="J57" s="5">
        <f t="shared" si="12"/>
        <v>5063.5138560000014</v>
      </c>
      <c r="K57" s="141" t="s">
        <v>831</v>
      </c>
    </row>
    <row r="58" spans="1:11" ht="147" customHeight="1" x14ac:dyDescent="0.25">
      <c r="A58" s="2" t="s">
        <v>476</v>
      </c>
      <c r="B58" s="2">
        <v>104111</v>
      </c>
      <c r="C58" s="2" t="s">
        <v>29</v>
      </c>
      <c r="D58" s="3" t="s">
        <v>167</v>
      </c>
      <c r="E58" s="14">
        <f>ORÇAMENTO!E60</f>
        <v>211.82</v>
      </c>
      <c r="F58" s="13" t="str">
        <f>ORÇAMENTO!F60</f>
        <v>KG</v>
      </c>
      <c r="G58" s="5">
        <v>20.69</v>
      </c>
      <c r="H58" s="5">
        <f t="shared" si="10"/>
        <v>20.69</v>
      </c>
      <c r="I58" s="5">
        <f t="shared" si="11"/>
        <v>20.69</v>
      </c>
      <c r="J58" s="5">
        <f t="shared" si="12"/>
        <v>4382.5558000000001</v>
      </c>
      <c r="K58" s="141" t="s">
        <v>832</v>
      </c>
    </row>
    <row r="59" spans="1:11" ht="157.5" customHeight="1" x14ac:dyDescent="0.25">
      <c r="A59" s="2" t="s">
        <v>477</v>
      </c>
      <c r="B59" s="2">
        <v>104107</v>
      </c>
      <c r="C59" s="2" t="s">
        <v>29</v>
      </c>
      <c r="D59" s="3" t="s">
        <v>168</v>
      </c>
      <c r="E59" s="14">
        <f>ORÇAMENTO!E61</f>
        <v>1296.7758000000001</v>
      </c>
      <c r="F59" s="13" t="str">
        <f>ORÇAMENTO!F61</f>
        <v>KG</v>
      </c>
      <c r="G59" s="5">
        <v>10.93</v>
      </c>
      <c r="H59" s="5">
        <f t="shared" si="10"/>
        <v>10.93</v>
      </c>
      <c r="I59" s="5">
        <f t="shared" si="11"/>
        <v>10.93</v>
      </c>
      <c r="J59" s="5">
        <f t="shared" si="12"/>
        <v>14173.759494000002</v>
      </c>
      <c r="K59" s="141" t="s">
        <v>835</v>
      </c>
    </row>
    <row r="60" spans="1:11" ht="30" x14ac:dyDescent="0.25">
      <c r="A60" s="2" t="s">
        <v>478</v>
      </c>
      <c r="B60" s="2">
        <v>92264</v>
      </c>
      <c r="C60" s="2" t="s">
        <v>29</v>
      </c>
      <c r="D60" s="17" t="s">
        <v>169</v>
      </c>
      <c r="E60" s="14">
        <f>ORÇAMENTO!E62</f>
        <v>47.25</v>
      </c>
      <c r="F60" s="13" t="str">
        <f>ORÇAMENTO!F62</f>
        <v>M2</v>
      </c>
      <c r="G60" s="5">
        <v>235.59</v>
      </c>
      <c r="H60" s="5">
        <f t="shared" si="10"/>
        <v>235.59</v>
      </c>
      <c r="I60" s="5">
        <f t="shared" si="11"/>
        <v>235.59</v>
      </c>
      <c r="J60" s="5">
        <f t="shared" si="12"/>
        <v>11131.627500000001</v>
      </c>
      <c r="K60" s="141" t="s">
        <v>836</v>
      </c>
    </row>
    <row r="61" spans="1:11" ht="30" x14ac:dyDescent="0.25">
      <c r="A61" s="2" t="s">
        <v>479</v>
      </c>
      <c r="B61" s="2">
        <v>92439</v>
      </c>
      <c r="C61" s="2" t="s">
        <v>29</v>
      </c>
      <c r="D61" s="3" t="s">
        <v>170</v>
      </c>
      <c r="E61" s="14">
        <f>ORÇAMENTO!E63</f>
        <v>47.25</v>
      </c>
      <c r="F61" s="13" t="str">
        <f>ORÇAMENTO!F63</f>
        <v>M2</v>
      </c>
      <c r="G61" s="5">
        <v>61.34</v>
      </c>
      <c r="H61" s="5">
        <f t="shared" si="10"/>
        <v>61.34</v>
      </c>
      <c r="I61" s="5">
        <f t="shared" si="11"/>
        <v>61.34</v>
      </c>
      <c r="J61" s="5">
        <f t="shared" si="12"/>
        <v>2898.3150000000001</v>
      </c>
      <c r="K61" s="141" t="s">
        <v>837</v>
      </c>
    </row>
    <row r="62" spans="1:11" ht="128.25" customHeight="1" x14ac:dyDescent="0.25">
      <c r="A62" s="2" t="s">
        <v>480</v>
      </c>
      <c r="B62" s="2">
        <v>92266</v>
      </c>
      <c r="C62" s="2" t="s">
        <v>29</v>
      </c>
      <c r="D62" s="3" t="s">
        <v>171</v>
      </c>
      <c r="E62" s="14">
        <f>ORÇAMENTO!E64</f>
        <v>30.119999999999994</v>
      </c>
      <c r="F62" s="13" t="str">
        <f>ORÇAMENTO!F64</f>
        <v>M2</v>
      </c>
      <c r="G62" s="5">
        <v>183.59</v>
      </c>
      <c r="H62" s="5">
        <f t="shared" si="10"/>
        <v>183.59</v>
      </c>
      <c r="I62" s="5">
        <f t="shared" si="11"/>
        <v>183.59</v>
      </c>
      <c r="J62" s="5">
        <f t="shared" si="12"/>
        <v>5529.7307999999994</v>
      </c>
      <c r="K62" s="141" t="s">
        <v>838</v>
      </c>
    </row>
    <row r="63" spans="1:11" ht="30" x14ac:dyDescent="0.25">
      <c r="A63" s="2" t="s">
        <v>481</v>
      </c>
      <c r="B63" s="2">
        <v>92479</v>
      </c>
      <c r="C63" s="2" t="s">
        <v>29</v>
      </c>
      <c r="D63" s="3" t="s">
        <v>172</v>
      </c>
      <c r="E63" s="14">
        <f>ORÇAMENTO!E65</f>
        <v>30.119999999999994</v>
      </c>
      <c r="F63" s="13" t="str">
        <f>ORÇAMENTO!F65</f>
        <v>M2</v>
      </c>
      <c r="G63" s="5">
        <v>70.459999999999994</v>
      </c>
      <c r="H63" s="5">
        <f t="shared" si="10"/>
        <v>70.459999999999994</v>
      </c>
      <c r="I63" s="5">
        <f t="shared" si="11"/>
        <v>70.459999999999994</v>
      </c>
      <c r="J63" s="5">
        <f t="shared" si="12"/>
        <v>2122.2551999999996</v>
      </c>
      <c r="K63" s="141" t="s">
        <v>839</v>
      </c>
    </row>
    <row r="64" spans="1:11" ht="158.25" customHeight="1" x14ac:dyDescent="0.25">
      <c r="A64" s="2" t="s">
        <v>482</v>
      </c>
      <c r="B64" s="2">
        <v>102477</v>
      </c>
      <c r="C64" s="2" t="s">
        <v>29</v>
      </c>
      <c r="D64" s="3" t="s">
        <v>165</v>
      </c>
      <c r="E64" s="14">
        <f>ORÇAMENTO!E66</f>
        <v>10.831800000000001</v>
      </c>
      <c r="F64" s="13" t="str">
        <f>ORÇAMENTO!F66</f>
        <v>M3</v>
      </c>
      <c r="G64" s="5">
        <v>733.86</v>
      </c>
      <c r="H64" s="5">
        <f t="shared" si="10"/>
        <v>733.86</v>
      </c>
      <c r="I64" s="5">
        <f t="shared" si="11"/>
        <v>733.86</v>
      </c>
      <c r="J64" s="5">
        <f t="shared" si="12"/>
        <v>7949.0247480000007</v>
      </c>
      <c r="K64" s="141" t="s">
        <v>841</v>
      </c>
    </row>
    <row r="65" spans="1:11" ht="33" customHeight="1" x14ac:dyDescent="0.25">
      <c r="A65" s="2" t="s">
        <v>483</v>
      </c>
      <c r="B65" s="2">
        <v>103670</v>
      </c>
      <c r="C65" s="2" t="s">
        <v>29</v>
      </c>
      <c r="D65" s="3" t="s">
        <v>166</v>
      </c>
      <c r="E65" s="14">
        <f>ORÇAMENTO!E67</f>
        <v>10.831800000000001</v>
      </c>
      <c r="F65" s="13" t="str">
        <f>ORÇAMENTO!F67</f>
        <v>M3</v>
      </c>
      <c r="G65" s="5">
        <v>312.47000000000003</v>
      </c>
      <c r="H65" s="5">
        <f t="shared" si="10"/>
        <v>312.47000000000003</v>
      </c>
      <c r="I65" s="5">
        <f t="shared" si="11"/>
        <v>312.47000000000003</v>
      </c>
      <c r="J65" s="5">
        <f t="shared" si="12"/>
        <v>3384.6125460000007</v>
      </c>
      <c r="K65" s="141" t="s">
        <v>840</v>
      </c>
    </row>
    <row r="66" spans="1:11" ht="47.25" customHeight="1" x14ac:dyDescent="0.25">
      <c r="A66" s="2" t="s">
        <v>484</v>
      </c>
      <c r="B66" s="2">
        <v>104739</v>
      </c>
      <c r="C66" s="2" t="s">
        <v>29</v>
      </c>
      <c r="D66" s="7" t="s">
        <v>140</v>
      </c>
      <c r="E66" s="14">
        <f>ORÇAMENTO!E68</f>
        <v>144.10000000000002</v>
      </c>
      <c r="F66" s="13" t="str">
        <f>ORÇAMENTO!F68</f>
        <v>M3</v>
      </c>
      <c r="G66" s="5">
        <v>97.38</v>
      </c>
      <c r="H66" s="5">
        <f t="shared" si="10"/>
        <v>97.38</v>
      </c>
      <c r="I66" s="5">
        <f t="shared" si="11"/>
        <v>97.38</v>
      </c>
      <c r="J66" s="5">
        <f t="shared" si="12"/>
        <v>14032.458000000002</v>
      </c>
      <c r="K66" s="141" t="s">
        <v>842</v>
      </c>
    </row>
    <row r="67" spans="1:11" ht="30" x14ac:dyDescent="0.25">
      <c r="A67" s="2" t="s">
        <v>535</v>
      </c>
      <c r="B67" s="2">
        <v>105597</v>
      </c>
      <c r="C67" s="2" t="s">
        <v>29</v>
      </c>
      <c r="D67" s="7" t="s">
        <v>143</v>
      </c>
      <c r="E67" s="14">
        <f>ORÇAMENTO!E69</f>
        <v>131</v>
      </c>
      <c r="F67" s="13" t="str">
        <f>ORÇAMENTO!F69</f>
        <v>M2</v>
      </c>
      <c r="G67" s="5">
        <v>4.1399999999999997</v>
      </c>
      <c r="H67" s="5">
        <f t="shared" si="10"/>
        <v>4.1399999999999997</v>
      </c>
      <c r="I67" s="5">
        <f t="shared" si="11"/>
        <v>4.1399999999999997</v>
      </c>
      <c r="J67" s="5">
        <f t="shared" si="12"/>
        <v>542.33999999999992</v>
      </c>
      <c r="K67" s="151" t="s">
        <v>843</v>
      </c>
    </row>
    <row r="68" spans="1:11" ht="15" x14ac:dyDescent="0.25">
      <c r="A68" s="2" t="s">
        <v>536</v>
      </c>
      <c r="B68" s="2">
        <v>95241</v>
      </c>
      <c r="C68" s="2" t="s">
        <v>29</v>
      </c>
      <c r="D68" s="3" t="s">
        <v>146</v>
      </c>
      <c r="E68" s="14">
        <f>ORÇAMENTO!E70</f>
        <v>131</v>
      </c>
      <c r="F68" s="13" t="str">
        <f>ORÇAMENTO!F70</f>
        <v>M2</v>
      </c>
      <c r="G68" s="5">
        <v>38.130000000000003</v>
      </c>
      <c r="H68" s="5">
        <f t="shared" si="10"/>
        <v>38.130000000000003</v>
      </c>
      <c r="I68" s="5">
        <f t="shared" si="11"/>
        <v>38.130000000000003</v>
      </c>
      <c r="J68" s="5">
        <f t="shared" si="12"/>
        <v>4995.0300000000007</v>
      </c>
      <c r="K68" s="151" t="s">
        <v>843</v>
      </c>
    </row>
    <row r="69" spans="1:11" ht="30" x14ac:dyDescent="0.25">
      <c r="A69" s="2" t="s">
        <v>537</v>
      </c>
      <c r="B69" s="2">
        <v>94994</v>
      </c>
      <c r="C69" s="2" t="s">
        <v>29</v>
      </c>
      <c r="D69" s="3" t="s">
        <v>147</v>
      </c>
      <c r="E69" s="14">
        <f>ORÇAMENTO!E71</f>
        <v>131</v>
      </c>
      <c r="F69" s="13" t="str">
        <f>ORÇAMENTO!F71</f>
        <v>M2</v>
      </c>
      <c r="G69" s="5">
        <v>100.35</v>
      </c>
      <c r="H69" s="5">
        <f t="shared" si="10"/>
        <v>100.35</v>
      </c>
      <c r="I69" s="5">
        <f t="shared" si="11"/>
        <v>100.35</v>
      </c>
      <c r="J69" s="5">
        <f t="shared" si="12"/>
        <v>13145.849999999999</v>
      </c>
      <c r="K69" s="151" t="s">
        <v>843</v>
      </c>
    </row>
    <row r="70" spans="1:11" ht="15" x14ac:dyDescent="0.25">
      <c r="A70" s="2" t="s">
        <v>538</v>
      </c>
      <c r="B70" s="2">
        <v>97097</v>
      </c>
      <c r="C70" s="2" t="s">
        <v>29</v>
      </c>
      <c r="D70" s="7" t="s">
        <v>148</v>
      </c>
      <c r="E70" s="14">
        <f>ORÇAMENTO!E72</f>
        <v>131</v>
      </c>
      <c r="F70" s="13" t="str">
        <f>ORÇAMENTO!F72</f>
        <v>M2</v>
      </c>
      <c r="G70" s="5">
        <v>38.340000000000003</v>
      </c>
      <c r="H70" s="5">
        <f t="shared" si="10"/>
        <v>38.340000000000003</v>
      </c>
      <c r="I70" s="5">
        <f t="shared" si="11"/>
        <v>38.340000000000003</v>
      </c>
      <c r="J70" s="5">
        <f t="shared" si="12"/>
        <v>5022.5400000000009</v>
      </c>
      <c r="K70" s="151" t="s">
        <v>843</v>
      </c>
    </row>
    <row r="71" spans="1:11" s="158" customFormat="1" ht="15" x14ac:dyDescent="0.25">
      <c r="A71" s="155" t="s">
        <v>17</v>
      </c>
      <c r="B71" s="155"/>
      <c r="C71" s="155"/>
      <c r="D71" s="156" t="s">
        <v>180</v>
      </c>
      <c r="E71" s="155"/>
      <c r="F71" s="159"/>
      <c r="G71" s="159"/>
      <c r="H71" s="159"/>
      <c r="I71" s="159"/>
      <c r="J71" s="159"/>
      <c r="K71" s="160"/>
    </row>
    <row r="72" spans="1:11" ht="60" x14ac:dyDescent="0.25">
      <c r="A72" s="2" t="s">
        <v>64</v>
      </c>
      <c r="B72" s="2">
        <v>98557</v>
      </c>
      <c r="C72" s="2" t="s">
        <v>29</v>
      </c>
      <c r="D72" s="7" t="s">
        <v>181</v>
      </c>
      <c r="E72" s="14">
        <f>ORÇAMENTO!E74</f>
        <v>143.71</v>
      </c>
      <c r="F72" s="13" t="str">
        <f>ORÇAMENTO!F74</f>
        <v>M2</v>
      </c>
      <c r="G72" s="5">
        <v>48.43</v>
      </c>
      <c r="H72" s="5">
        <f>(G72*(1-$G$5))</f>
        <v>48.43</v>
      </c>
      <c r="I72" s="5">
        <f>(H72*(1+$I$5))</f>
        <v>48.43</v>
      </c>
      <c r="J72" s="5">
        <f>I72*E72</f>
        <v>6959.8753000000006</v>
      </c>
      <c r="K72" s="141" t="s">
        <v>821</v>
      </c>
    </row>
    <row r="73" spans="1:11" s="158" customFormat="1" ht="15" x14ac:dyDescent="0.25">
      <c r="A73" s="155" t="s">
        <v>18</v>
      </c>
      <c r="B73" s="155"/>
      <c r="C73" s="155"/>
      <c r="D73" s="156" t="s">
        <v>142</v>
      </c>
      <c r="E73" s="155"/>
      <c r="F73" s="159"/>
      <c r="G73" s="159"/>
      <c r="H73" s="159"/>
      <c r="I73" s="159"/>
      <c r="J73" s="159"/>
      <c r="K73" s="160"/>
    </row>
    <row r="74" spans="1:11" ht="78.75" customHeight="1" x14ac:dyDescent="0.25">
      <c r="A74" s="2" t="s">
        <v>65</v>
      </c>
      <c r="B74" s="2">
        <v>103347</v>
      </c>
      <c r="C74" s="2" t="s">
        <v>29</v>
      </c>
      <c r="D74" s="7" t="s">
        <v>156</v>
      </c>
      <c r="E74" s="14">
        <f>ORÇAMENTO!E76</f>
        <v>211.2</v>
      </c>
      <c r="F74" s="13" t="str">
        <f>ORÇAMENTO!F76</f>
        <v>M2</v>
      </c>
      <c r="G74" s="5">
        <v>93.73</v>
      </c>
      <c r="H74" s="5">
        <f>(G74*(1-$G$5))</f>
        <v>93.73</v>
      </c>
      <c r="I74" s="5">
        <f>(H74*(1+$I$5))</f>
        <v>93.73</v>
      </c>
      <c r="J74" s="5">
        <f>I74*E74</f>
        <v>19795.775999999998</v>
      </c>
      <c r="K74" s="141" t="s">
        <v>814</v>
      </c>
    </row>
    <row r="75" spans="1:11" ht="30" x14ac:dyDescent="0.25">
      <c r="A75" s="2" t="s">
        <v>66</v>
      </c>
      <c r="B75" s="2">
        <v>87904</v>
      </c>
      <c r="C75" s="2" t="s">
        <v>29</v>
      </c>
      <c r="D75" s="3" t="s">
        <v>153</v>
      </c>
      <c r="E75" s="14">
        <f>ORÇAMENTO!E77</f>
        <v>422.4</v>
      </c>
      <c r="F75" s="13" t="str">
        <f>ORÇAMENTO!F77</f>
        <v>M2</v>
      </c>
      <c r="G75" s="5">
        <v>8.85</v>
      </c>
      <c r="H75" s="5">
        <f>(G75*(1-$G$5))</f>
        <v>8.85</v>
      </c>
      <c r="I75" s="5">
        <f>(H75*(1+$I$5))</f>
        <v>8.85</v>
      </c>
      <c r="J75" s="5">
        <f>I75*E75</f>
        <v>3738.24</v>
      </c>
      <c r="K75" s="141" t="s">
        <v>815</v>
      </c>
    </row>
    <row r="76" spans="1:11" ht="30" x14ac:dyDescent="0.25">
      <c r="A76" s="2" t="s">
        <v>67</v>
      </c>
      <c r="B76" s="2">
        <v>87786</v>
      </c>
      <c r="C76" s="2" t="s">
        <v>29</v>
      </c>
      <c r="D76" s="3" t="s">
        <v>154</v>
      </c>
      <c r="E76" s="14">
        <f>ORÇAMENTO!E78</f>
        <v>422.4</v>
      </c>
      <c r="F76" s="13" t="str">
        <f>ORÇAMENTO!F78</f>
        <v>M2</v>
      </c>
      <c r="G76" s="5">
        <v>84.94</v>
      </c>
      <c r="H76" s="5">
        <f>(G76*(1-$G$5))</f>
        <v>84.94</v>
      </c>
      <c r="I76" s="5">
        <f>(H76*(1+$I$5))</f>
        <v>84.94</v>
      </c>
      <c r="J76" s="5">
        <f>I76*E76</f>
        <v>35878.655999999995</v>
      </c>
      <c r="K76" s="141" t="s">
        <v>815</v>
      </c>
    </row>
    <row r="77" spans="1:11" s="158" customFormat="1" ht="15" x14ac:dyDescent="0.25">
      <c r="A77" s="155" t="s">
        <v>185</v>
      </c>
      <c r="B77" s="155"/>
      <c r="C77" s="155"/>
      <c r="D77" s="156" t="s">
        <v>23</v>
      </c>
      <c r="E77" s="155"/>
      <c r="F77" s="159"/>
      <c r="G77" s="159"/>
      <c r="H77" s="159"/>
      <c r="I77" s="159"/>
      <c r="J77" s="159"/>
      <c r="K77" s="160"/>
    </row>
    <row r="78" spans="1:11" ht="30" x14ac:dyDescent="0.25">
      <c r="A78" s="2" t="s">
        <v>189</v>
      </c>
      <c r="B78" s="2">
        <v>100359</v>
      </c>
      <c r="C78" s="2" t="s">
        <v>29</v>
      </c>
      <c r="D78" s="3" t="s">
        <v>564</v>
      </c>
      <c r="E78" s="14">
        <f>ORÇAMENTO!E80</f>
        <v>5</v>
      </c>
      <c r="F78" s="13" t="str">
        <f>ORÇAMENTO!F80</f>
        <v>UNID</v>
      </c>
      <c r="G78" s="5">
        <v>1526.46</v>
      </c>
      <c r="H78" s="5">
        <f t="shared" ref="H78:H89" si="13">(G78*(1-$G$5))</f>
        <v>1526.46</v>
      </c>
      <c r="I78" s="5">
        <f t="shared" ref="I78:I89" si="14">(H78*(1+$I$5))</f>
        <v>1526.46</v>
      </c>
      <c r="J78" s="5">
        <f t="shared" ref="J78" si="15">I78*E78</f>
        <v>7632.3</v>
      </c>
      <c r="K78" s="144" t="s">
        <v>816</v>
      </c>
    </row>
    <row r="79" spans="1:11" ht="30" x14ac:dyDescent="0.25">
      <c r="A79" s="2" t="s">
        <v>190</v>
      </c>
      <c r="B79" s="2">
        <v>92543</v>
      </c>
      <c r="C79" s="2" t="s">
        <v>29</v>
      </c>
      <c r="D79" s="3" t="s">
        <v>565</v>
      </c>
      <c r="E79" s="14">
        <f>ORÇAMENTO!E81</f>
        <v>44.52</v>
      </c>
      <c r="F79" s="13" t="str">
        <f>ORÇAMENTO!F81</f>
        <v>M2</v>
      </c>
      <c r="G79" s="5">
        <v>25.42</v>
      </c>
      <c r="H79" s="5">
        <f t="shared" si="13"/>
        <v>25.42</v>
      </c>
      <c r="I79" s="5">
        <f t="shared" si="14"/>
        <v>25.42</v>
      </c>
      <c r="J79" s="5">
        <f t="shared" ref="J79:J89" si="16">I79*E79</f>
        <v>1131.6984000000002</v>
      </c>
      <c r="K79" s="144" t="s">
        <v>813</v>
      </c>
    </row>
    <row r="80" spans="1:11" ht="15" x14ac:dyDescent="0.25">
      <c r="A80" s="2" t="s">
        <v>191</v>
      </c>
      <c r="B80" s="2">
        <v>102234</v>
      </c>
      <c r="C80" s="2" t="s">
        <v>29</v>
      </c>
      <c r="D80" s="3" t="s">
        <v>48</v>
      </c>
      <c r="E80" s="14">
        <f>ORÇAMENTO!E82</f>
        <v>44.52</v>
      </c>
      <c r="F80" s="13" t="str">
        <f>ORÇAMENTO!F82</f>
        <v>M2</v>
      </c>
      <c r="G80" s="5">
        <v>24.46</v>
      </c>
      <c r="H80" s="5">
        <f t="shared" si="13"/>
        <v>24.46</v>
      </c>
      <c r="I80" s="5">
        <f t="shared" si="14"/>
        <v>24.46</v>
      </c>
      <c r="J80" s="5">
        <f t="shared" ref="J80" si="17">I80*E80</f>
        <v>1088.9592</v>
      </c>
      <c r="K80" s="144" t="s">
        <v>813</v>
      </c>
    </row>
    <row r="81" spans="1:11" ht="15" x14ac:dyDescent="0.25">
      <c r="A81" s="2" t="s">
        <v>192</v>
      </c>
      <c r="B81" s="2">
        <v>94218</v>
      </c>
      <c r="C81" s="2" t="s">
        <v>29</v>
      </c>
      <c r="D81" s="3" t="s">
        <v>49</v>
      </c>
      <c r="E81" s="14">
        <f>ORÇAMENTO!E83</f>
        <v>44.52</v>
      </c>
      <c r="F81" s="13" t="str">
        <f>ORÇAMENTO!F83</f>
        <v>M2</v>
      </c>
      <c r="G81" s="5">
        <v>128.85</v>
      </c>
      <c r="H81" s="5">
        <f t="shared" si="13"/>
        <v>128.85</v>
      </c>
      <c r="I81" s="5">
        <f t="shared" si="14"/>
        <v>128.85</v>
      </c>
      <c r="J81" s="5">
        <f t="shared" si="16"/>
        <v>5736.402</v>
      </c>
      <c r="K81" s="144" t="s">
        <v>813</v>
      </c>
    </row>
    <row r="82" spans="1:11" ht="15" x14ac:dyDescent="0.25">
      <c r="A82" s="2" t="s">
        <v>193</v>
      </c>
      <c r="B82" s="2">
        <v>94451</v>
      </c>
      <c r="C82" s="2" t="s">
        <v>29</v>
      </c>
      <c r="D82" s="3" t="s">
        <v>50</v>
      </c>
      <c r="E82" s="14">
        <f>ORÇAMENTO!E84</f>
        <v>11</v>
      </c>
      <c r="F82" s="13" t="str">
        <f>ORÇAMENTO!F84</f>
        <v>M</v>
      </c>
      <c r="G82" s="5">
        <v>92.85</v>
      </c>
      <c r="H82" s="5">
        <f t="shared" si="13"/>
        <v>92.85</v>
      </c>
      <c r="I82" s="5">
        <f t="shared" si="14"/>
        <v>92.85</v>
      </c>
      <c r="J82" s="5">
        <f t="shared" si="16"/>
        <v>1021.3499999999999</v>
      </c>
      <c r="K82" s="151" t="s">
        <v>824</v>
      </c>
    </row>
    <row r="83" spans="1:11" ht="15" x14ac:dyDescent="0.25">
      <c r="A83" s="2" t="s">
        <v>194</v>
      </c>
      <c r="B83" s="2">
        <v>100327</v>
      </c>
      <c r="C83" s="2" t="s">
        <v>29</v>
      </c>
      <c r="D83" s="3" t="s">
        <v>51</v>
      </c>
      <c r="E83" s="14">
        <f>ORÇAMENTO!E85</f>
        <v>25</v>
      </c>
      <c r="F83" s="13" t="str">
        <f>ORÇAMENTO!F85</f>
        <v>M</v>
      </c>
      <c r="G83" s="5">
        <v>67.260000000000005</v>
      </c>
      <c r="H83" s="5">
        <f t="shared" si="13"/>
        <v>67.260000000000005</v>
      </c>
      <c r="I83" s="5">
        <f t="shared" si="14"/>
        <v>67.260000000000005</v>
      </c>
      <c r="J83" s="5">
        <f t="shared" si="16"/>
        <v>1681.5000000000002</v>
      </c>
      <c r="K83" s="144" t="s">
        <v>825</v>
      </c>
    </row>
    <row r="84" spans="1:11" ht="15" x14ac:dyDescent="0.25">
      <c r="A84" s="2" t="s">
        <v>195</v>
      </c>
      <c r="B84" s="2">
        <v>94229</v>
      </c>
      <c r="C84" s="2" t="s">
        <v>29</v>
      </c>
      <c r="D84" s="7" t="s">
        <v>52</v>
      </c>
      <c r="E84" s="14">
        <f>ORÇAMENTO!E86</f>
        <v>11</v>
      </c>
      <c r="F84" s="13" t="str">
        <f>ORÇAMENTO!F86</f>
        <v>M</v>
      </c>
      <c r="G84" s="5">
        <v>194.15</v>
      </c>
      <c r="H84" s="5">
        <f t="shared" si="13"/>
        <v>194.15</v>
      </c>
      <c r="I84" s="5">
        <f t="shared" si="14"/>
        <v>194.15</v>
      </c>
      <c r="J84" s="5">
        <f t="shared" si="16"/>
        <v>2135.65</v>
      </c>
      <c r="K84" s="144" t="s">
        <v>824</v>
      </c>
    </row>
    <row r="85" spans="1:11" ht="15" x14ac:dyDescent="0.25">
      <c r="A85" s="2" t="s">
        <v>486</v>
      </c>
      <c r="B85" s="2">
        <v>98553</v>
      </c>
      <c r="C85" s="2" t="s">
        <v>29</v>
      </c>
      <c r="D85" s="7" t="s">
        <v>118</v>
      </c>
      <c r="E85" s="14">
        <v>44.52</v>
      </c>
      <c r="F85" s="13" t="str">
        <f>ORÇAMENTO!F87</f>
        <v>M2</v>
      </c>
      <c r="G85" s="5">
        <v>175.93</v>
      </c>
      <c r="H85" s="5">
        <f t="shared" si="13"/>
        <v>175.93</v>
      </c>
      <c r="I85" s="5">
        <f t="shared" si="14"/>
        <v>175.93</v>
      </c>
      <c r="J85" s="5">
        <f t="shared" si="16"/>
        <v>7832.4036000000006</v>
      </c>
      <c r="K85" s="144" t="s">
        <v>817</v>
      </c>
    </row>
    <row r="86" spans="1:11" ht="75" x14ac:dyDescent="0.25">
      <c r="A86" s="2" t="s">
        <v>487</v>
      </c>
      <c r="B86" s="2">
        <v>89578</v>
      </c>
      <c r="C86" s="2" t="s">
        <v>29</v>
      </c>
      <c r="D86" s="7" t="s">
        <v>120</v>
      </c>
      <c r="E86" s="14">
        <f>ORÇAMENTO!E88</f>
        <v>36</v>
      </c>
      <c r="F86" s="13" t="str">
        <f>ORÇAMENTO!F88</f>
        <v>M</v>
      </c>
      <c r="G86" s="5">
        <v>39.72</v>
      </c>
      <c r="H86" s="5">
        <f t="shared" si="13"/>
        <v>39.72</v>
      </c>
      <c r="I86" s="5">
        <f t="shared" si="14"/>
        <v>39.72</v>
      </c>
      <c r="J86" s="5">
        <f t="shared" si="16"/>
        <v>1429.92</v>
      </c>
      <c r="K86" s="141" t="s">
        <v>818</v>
      </c>
    </row>
    <row r="87" spans="1:11" ht="30" x14ac:dyDescent="0.25">
      <c r="A87" s="2" t="s">
        <v>488</v>
      </c>
      <c r="B87" s="2">
        <v>89529</v>
      </c>
      <c r="C87" s="2" t="s">
        <v>29</v>
      </c>
      <c r="D87" s="7" t="s">
        <v>122</v>
      </c>
      <c r="E87" s="14">
        <f>ORÇAMENTO!E89</f>
        <v>4</v>
      </c>
      <c r="F87" s="13" t="str">
        <f>ORÇAMENTO!F89</f>
        <v>UNID</v>
      </c>
      <c r="G87" s="5">
        <v>41.38</v>
      </c>
      <c r="H87" s="5">
        <f t="shared" si="13"/>
        <v>41.38</v>
      </c>
      <c r="I87" s="5">
        <f t="shared" si="14"/>
        <v>41.38</v>
      </c>
      <c r="J87" s="5">
        <f t="shared" si="16"/>
        <v>165.52</v>
      </c>
      <c r="K87" s="144" t="s">
        <v>743</v>
      </c>
    </row>
    <row r="88" spans="1:11" ht="45" x14ac:dyDescent="0.25">
      <c r="A88" s="2" t="s">
        <v>489</v>
      </c>
      <c r="B88" s="12">
        <v>10527</v>
      </c>
      <c r="C88" s="13" t="s">
        <v>29</v>
      </c>
      <c r="D88" s="7" t="s">
        <v>62</v>
      </c>
      <c r="E88" s="14">
        <f>ORÇAMENTO!E90</f>
        <v>120</v>
      </c>
      <c r="F88" s="13" t="str">
        <f>ORÇAMENTO!F90</f>
        <v>MXMES</v>
      </c>
      <c r="G88" s="15">
        <v>30</v>
      </c>
      <c r="H88" s="5">
        <f t="shared" si="13"/>
        <v>30</v>
      </c>
      <c r="I88" s="5">
        <f t="shared" si="14"/>
        <v>30</v>
      </c>
      <c r="J88" s="15">
        <f t="shared" si="16"/>
        <v>3600</v>
      </c>
      <c r="K88" s="142" t="s">
        <v>819</v>
      </c>
    </row>
    <row r="89" spans="1:11" ht="30" x14ac:dyDescent="0.25">
      <c r="A89" s="2" t="s">
        <v>490</v>
      </c>
      <c r="B89" s="2">
        <v>97064</v>
      </c>
      <c r="C89" s="2" t="s">
        <v>29</v>
      </c>
      <c r="D89" s="3" t="s">
        <v>53</v>
      </c>
      <c r="E89" s="14">
        <f>ORÇAMENTO!E91</f>
        <v>30</v>
      </c>
      <c r="F89" s="13" t="str">
        <f>ORÇAMENTO!F91</f>
        <v>M</v>
      </c>
      <c r="G89" s="5">
        <v>29.27</v>
      </c>
      <c r="H89" s="5">
        <f t="shared" si="13"/>
        <v>29.27</v>
      </c>
      <c r="I89" s="5">
        <f t="shared" si="14"/>
        <v>29.27</v>
      </c>
      <c r="J89" s="5">
        <f t="shared" si="16"/>
        <v>878.1</v>
      </c>
      <c r="K89" s="141" t="s">
        <v>820</v>
      </c>
    </row>
    <row r="90" spans="1:11" s="158" customFormat="1" ht="15" x14ac:dyDescent="0.25">
      <c r="A90" s="155" t="s">
        <v>19</v>
      </c>
      <c r="B90" s="155"/>
      <c r="C90" s="155"/>
      <c r="D90" s="156" t="s">
        <v>24</v>
      </c>
      <c r="E90" s="155"/>
      <c r="F90" s="159"/>
      <c r="G90" s="159"/>
      <c r="H90" s="159"/>
      <c r="I90" s="159"/>
      <c r="J90" s="159"/>
      <c r="K90" s="160"/>
    </row>
    <row r="91" spans="1:11" s="39" customFormat="1" ht="15" x14ac:dyDescent="0.25">
      <c r="A91" s="13" t="s">
        <v>541</v>
      </c>
      <c r="B91" s="13">
        <v>14162</v>
      </c>
      <c r="C91" s="13" t="s">
        <v>29</v>
      </c>
      <c r="D91" s="7" t="s">
        <v>556</v>
      </c>
      <c r="E91" s="14">
        <f>ORÇAMENTO!E93</f>
        <v>36</v>
      </c>
      <c r="F91" s="13" t="str">
        <f>ORÇAMENTO!F93</f>
        <v>UNID</v>
      </c>
      <c r="G91" s="15">
        <v>2109.52</v>
      </c>
      <c r="H91" s="15">
        <f t="shared" ref="H91:H104" si="18">(G91*(1-$G$5))</f>
        <v>2109.52</v>
      </c>
      <c r="I91" s="15">
        <f t="shared" ref="I91:I104" si="19">(H91*(1+$I$5))</f>
        <v>2109.52</v>
      </c>
      <c r="J91" s="15">
        <f t="shared" ref="J91:J104" si="20">I91*E91</f>
        <v>75942.720000000001</v>
      </c>
      <c r="K91" s="143" t="s">
        <v>761</v>
      </c>
    </row>
    <row r="92" spans="1:11" s="39" customFormat="1" ht="15" x14ac:dyDescent="0.25">
      <c r="A92" s="13" t="s">
        <v>544</v>
      </c>
      <c r="B92" s="108">
        <v>101658</v>
      </c>
      <c r="C92" s="13" t="s">
        <v>29</v>
      </c>
      <c r="D92" s="54" t="s">
        <v>692</v>
      </c>
      <c r="E92" s="14">
        <f>ORÇAMENTO!E94</f>
        <v>72</v>
      </c>
      <c r="F92" s="13" t="str">
        <f>ORÇAMENTO!F94</f>
        <v>UNID</v>
      </c>
      <c r="G92" s="15">
        <v>500.46</v>
      </c>
      <c r="H92" s="15">
        <f t="shared" si="18"/>
        <v>500.46</v>
      </c>
      <c r="I92" s="15">
        <f t="shared" si="19"/>
        <v>500.46</v>
      </c>
      <c r="J92" s="15">
        <f t="shared" si="20"/>
        <v>36033.119999999995</v>
      </c>
      <c r="K92" s="142" t="s">
        <v>763</v>
      </c>
    </row>
    <row r="93" spans="1:11" s="39" customFormat="1" ht="30" x14ac:dyDescent="0.25">
      <c r="A93" s="13" t="s">
        <v>545</v>
      </c>
      <c r="B93" s="86" t="str">
        <f>'COMPOSIÇÕES PRÓPRIAS'!B70</f>
        <v>CP09</v>
      </c>
      <c r="C93" s="13" t="s">
        <v>98</v>
      </c>
      <c r="D93" s="7" t="str">
        <f>'COMPOSIÇÕES PRÓPRIAS'!D70</f>
        <v>CAIXA DE PASSAGEM/ LUZ / TELEFONIA, DE EMBUTIR, EM CHAPA DE ACO GALVANIZADO, DIMENSOES 20 X 20 X *12* CM (PADRAO CONCESSIONARIA LOCAL) - FORNECIMENTO E INSTALAÇÃO</v>
      </c>
      <c r="E93" s="14">
        <f>ORÇAMENTO!E95</f>
        <v>36</v>
      </c>
      <c r="F93" s="13" t="str">
        <f>ORÇAMENTO!F95</f>
        <v>UNID</v>
      </c>
      <c r="G93" s="15">
        <f>'COMPOSIÇÕES PRÓPRIAS'!I70</f>
        <v>114.31000553</v>
      </c>
      <c r="H93" s="15">
        <f t="shared" si="18"/>
        <v>114.31000553</v>
      </c>
      <c r="I93" s="15">
        <f t="shared" si="19"/>
        <v>114.31000553</v>
      </c>
      <c r="J93" s="15">
        <f t="shared" si="20"/>
        <v>4115.16019908</v>
      </c>
      <c r="K93" s="143" t="s">
        <v>761</v>
      </c>
    </row>
    <row r="94" spans="1:11" s="39" customFormat="1" ht="15" x14ac:dyDescent="0.25">
      <c r="A94" s="13" t="s">
        <v>546</v>
      </c>
      <c r="B94" s="13">
        <v>96985</v>
      </c>
      <c r="C94" s="13" t="s">
        <v>29</v>
      </c>
      <c r="D94" s="54" t="s">
        <v>690</v>
      </c>
      <c r="E94" s="14">
        <f>ORÇAMENTO!E96</f>
        <v>36</v>
      </c>
      <c r="F94" s="13" t="str">
        <f>ORÇAMENTO!F96</f>
        <v>UNID</v>
      </c>
      <c r="G94" s="15">
        <v>105.96</v>
      </c>
      <c r="H94" s="15">
        <f t="shared" si="18"/>
        <v>105.96</v>
      </c>
      <c r="I94" s="15">
        <f t="shared" si="19"/>
        <v>105.96</v>
      </c>
      <c r="J94" s="15">
        <f t="shared" si="20"/>
        <v>3814.56</v>
      </c>
      <c r="K94" s="143" t="s">
        <v>761</v>
      </c>
    </row>
    <row r="95" spans="1:11" s="39" customFormat="1" ht="15" x14ac:dyDescent="0.25">
      <c r="A95" s="13" t="s">
        <v>547</v>
      </c>
      <c r="B95" s="12" t="str">
        <f>'COMPOSIÇÕES PRÓPRIAS'!B13</f>
        <v>CP02</v>
      </c>
      <c r="C95" s="2" t="s">
        <v>98</v>
      </c>
      <c r="D95" s="3" t="str">
        <f>'COMPOSIÇÕES PRÓPRIAS'!D13</f>
        <v>BASE DE CONCRETO PARA POSTES</v>
      </c>
      <c r="E95" s="14">
        <f>ORÇAMENTO!E97</f>
        <v>36</v>
      </c>
      <c r="F95" s="13" t="str">
        <f>ORÇAMENTO!F97</f>
        <v>UNID</v>
      </c>
      <c r="G95" s="15">
        <f>'COMPOSIÇÕES PRÓPRIAS'!I13</f>
        <v>134.76</v>
      </c>
      <c r="H95" s="15">
        <f t="shared" si="18"/>
        <v>134.76</v>
      </c>
      <c r="I95" s="15">
        <f t="shared" si="19"/>
        <v>134.76</v>
      </c>
      <c r="J95" s="15">
        <f t="shared" si="20"/>
        <v>4851.3599999999997</v>
      </c>
      <c r="K95" s="143" t="s">
        <v>761</v>
      </c>
    </row>
    <row r="96" spans="1:11" s="39" customFormat="1" ht="30" x14ac:dyDescent="0.25">
      <c r="A96" s="13" t="s">
        <v>549</v>
      </c>
      <c r="B96" s="2">
        <v>91834</v>
      </c>
      <c r="C96" s="2" t="s">
        <v>29</v>
      </c>
      <c r="D96" s="54" t="s">
        <v>691</v>
      </c>
      <c r="E96" s="14">
        <f>ORÇAMENTO!E98</f>
        <v>450</v>
      </c>
      <c r="F96" s="13" t="str">
        <f>ORÇAMENTO!F98</f>
        <v>M</v>
      </c>
      <c r="G96" s="15">
        <v>18.59</v>
      </c>
      <c r="H96" s="15">
        <f t="shared" si="18"/>
        <v>18.59</v>
      </c>
      <c r="I96" s="15">
        <f t="shared" si="19"/>
        <v>18.59</v>
      </c>
      <c r="J96" s="15">
        <f t="shared" si="20"/>
        <v>8365.5</v>
      </c>
      <c r="K96" s="143" t="s">
        <v>768</v>
      </c>
    </row>
    <row r="97" spans="1:11" s="39" customFormat="1" ht="30" x14ac:dyDescent="0.25">
      <c r="A97" s="13" t="s">
        <v>550</v>
      </c>
      <c r="B97" s="12" t="str">
        <f>'COMPOSIÇÕES PRÓPRIAS'!B75</f>
        <v>CP10</v>
      </c>
      <c r="C97" s="2" t="s">
        <v>98</v>
      </c>
      <c r="D97" s="3" t="str">
        <f>'COMPOSIÇÕES PRÓPRIAS'!D75</f>
        <v>ELETRODUTO/CONDULETE DE PVC RIGIDO, LISO, COR CINZA, DE 1/2", PARA INSTALAÇÕES APARENTES (NBR 5410) - FORNECIMENTO E INSTALAÇÃO</v>
      </c>
      <c r="E97" s="14">
        <f>ORÇAMENTO!E99</f>
        <v>60</v>
      </c>
      <c r="F97" s="13" t="str">
        <f>ORÇAMENTO!F99</f>
        <v>M</v>
      </c>
      <c r="G97" s="15">
        <f>'COMPOSIÇÕES PRÓPRIAS'!I75</f>
        <v>20.994803999999998</v>
      </c>
      <c r="H97" s="15">
        <f t="shared" si="18"/>
        <v>20.994803999999998</v>
      </c>
      <c r="I97" s="15">
        <f t="shared" si="19"/>
        <v>20.994803999999998</v>
      </c>
      <c r="J97" s="15">
        <f t="shared" si="20"/>
        <v>1259.68824</v>
      </c>
      <c r="K97" s="143" t="s">
        <v>769</v>
      </c>
    </row>
    <row r="98" spans="1:11" s="39" customFormat="1" ht="30" x14ac:dyDescent="0.25">
      <c r="A98" s="13" t="s">
        <v>551</v>
      </c>
      <c r="B98" s="2">
        <v>91932</v>
      </c>
      <c r="C98" s="2" t="s">
        <v>29</v>
      </c>
      <c r="D98" s="3" t="s">
        <v>552</v>
      </c>
      <c r="E98" s="14">
        <f>ORÇAMENTO!E100</f>
        <v>1200</v>
      </c>
      <c r="F98" s="13" t="str">
        <f>ORÇAMENTO!F100</f>
        <v>M</v>
      </c>
      <c r="G98" s="15">
        <v>17.36</v>
      </c>
      <c r="H98" s="15">
        <f t="shared" si="18"/>
        <v>17.36</v>
      </c>
      <c r="I98" s="15">
        <f t="shared" si="19"/>
        <v>17.36</v>
      </c>
      <c r="J98" s="15">
        <f t="shared" si="20"/>
        <v>20832</v>
      </c>
      <c r="K98" s="143" t="s">
        <v>770</v>
      </c>
    </row>
    <row r="99" spans="1:11" s="39" customFormat="1" ht="30" x14ac:dyDescent="0.25">
      <c r="A99" s="13" t="s">
        <v>553</v>
      </c>
      <c r="B99" s="2">
        <v>91934</v>
      </c>
      <c r="C99" s="2" t="s">
        <v>29</v>
      </c>
      <c r="D99" s="3" t="s">
        <v>554</v>
      </c>
      <c r="E99" s="14">
        <f>ORÇAMENTO!E101</f>
        <v>450</v>
      </c>
      <c r="F99" s="13" t="str">
        <f>ORÇAMENTO!F101</f>
        <v>M</v>
      </c>
      <c r="G99" s="15">
        <v>25.09</v>
      </c>
      <c r="H99" s="15">
        <f t="shared" si="18"/>
        <v>25.09</v>
      </c>
      <c r="I99" s="15">
        <f t="shared" si="19"/>
        <v>25.09</v>
      </c>
      <c r="J99" s="15">
        <f t="shared" si="20"/>
        <v>11290.5</v>
      </c>
      <c r="K99" s="143" t="s">
        <v>768</v>
      </c>
    </row>
    <row r="100" spans="1:11" s="55" customFormat="1" ht="15" x14ac:dyDescent="0.25">
      <c r="A100" s="13" t="s">
        <v>555</v>
      </c>
      <c r="B100" s="2">
        <v>101893</v>
      </c>
      <c r="C100" s="2" t="s">
        <v>29</v>
      </c>
      <c r="D100" s="54" t="s">
        <v>607</v>
      </c>
      <c r="E100" s="14">
        <f>ORÇAMENTO!E102</f>
        <v>1</v>
      </c>
      <c r="F100" s="13" t="str">
        <f>ORÇAMENTO!F102</f>
        <v>UNID</v>
      </c>
      <c r="G100" s="109">
        <v>85.23</v>
      </c>
      <c r="H100" s="15">
        <v>84.58</v>
      </c>
      <c r="I100" s="15">
        <f t="shared" si="19"/>
        <v>84.58</v>
      </c>
      <c r="J100" s="15">
        <f t="shared" si="20"/>
        <v>84.58</v>
      </c>
      <c r="K100" s="143" t="s">
        <v>764</v>
      </c>
    </row>
    <row r="101" spans="1:11" s="55" customFormat="1" ht="15" x14ac:dyDescent="0.25">
      <c r="A101" s="13" t="s">
        <v>603</v>
      </c>
      <c r="B101" s="2">
        <v>93662</v>
      </c>
      <c r="C101" s="2" t="s">
        <v>29</v>
      </c>
      <c r="D101" s="54" t="s">
        <v>608</v>
      </c>
      <c r="E101" s="14">
        <f>ORÇAMENTO!E103</f>
        <v>10</v>
      </c>
      <c r="F101" s="13" t="str">
        <f>ORÇAMENTO!F103</f>
        <v>UNID</v>
      </c>
      <c r="G101" s="15">
        <v>54.3</v>
      </c>
      <c r="H101" s="15">
        <v>53.99</v>
      </c>
      <c r="I101" s="15">
        <f t="shared" si="19"/>
        <v>53.99</v>
      </c>
      <c r="J101" s="15">
        <f t="shared" si="20"/>
        <v>539.9</v>
      </c>
      <c r="K101" s="143" t="s">
        <v>765</v>
      </c>
    </row>
    <row r="102" spans="1:11" s="55" customFormat="1" ht="15" x14ac:dyDescent="0.25">
      <c r="A102" s="13" t="s">
        <v>604</v>
      </c>
      <c r="B102" s="12" t="str">
        <f>'COMPOSIÇÕES PRÓPRIAS'!B16</f>
        <v>CP03</v>
      </c>
      <c r="C102" s="2" t="s">
        <v>98</v>
      </c>
      <c r="D102" s="3" t="str">
        <f>'COMPOSIÇÕES PRÓPRIAS'!D16</f>
        <v>CONTATOR TRIPOLAR, CORRENTE DE 45A, TENSAO NOMINAL DE *500*V, CATEGORIA AC-2 E AC-3 - FORNECIMENTO E INSTALACAO</v>
      </c>
      <c r="E102" s="14">
        <f>ORÇAMENTO!E104</f>
        <v>1</v>
      </c>
      <c r="F102" s="13" t="str">
        <f>ORÇAMENTO!F104</f>
        <v>UNID</v>
      </c>
      <c r="G102" s="15">
        <f>'COMPOSIÇÕES PRÓPRIAS'!I16</f>
        <v>754.88783684999999</v>
      </c>
      <c r="H102" s="15">
        <f>G102</f>
        <v>754.88783684999999</v>
      </c>
      <c r="I102" s="15">
        <f t="shared" si="19"/>
        <v>754.88783684999999</v>
      </c>
      <c r="J102" s="15">
        <f t="shared" si="20"/>
        <v>754.88783684999999</v>
      </c>
      <c r="K102" s="143" t="s">
        <v>764</v>
      </c>
    </row>
    <row r="103" spans="1:11" s="55" customFormat="1" ht="30" x14ac:dyDescent="0.25">
      <c r="A103" s="13" t="s">
        <v>605</v>
      </c>
      <c r="B103" s="2">
        <v>101878</v>
      </c>
      <c r="C103" s="2" t="s">
        <v>29</v>
      </c>
      <c r="D103" s="54" t="s">
        <v>606</v>
      </c>
      <c r="E103" s="14">
        <f>ORÇAMENTO!E105</f>
        <v>1</v>
      </c>
      <c r="F103" s="13" t="str">
        <f>ORÇAMENTO!F105</f>
        <v>UNID</v>
      </c>
      <c r="G103" s="15">
        <v>503.57</v>
      </c>
      <c r="H103" s="15">
        <v>502.5</v>
      </c>
      <c r="I103" s="15">
        <f t="shared" si="19"/>
        <v>502.5</v>
      </c>
      <c r="J103" s="15">
        <f t="shared" si="20"/>
        <v>502.5</v>
      </c>
      <c r="K103" s="143" t="s">
        <v>764</v>
      </c>
    </row>
    <row r="104" spans="1:11" s="39" customFormat="1" ht="32.25" customHeight="1" x14ac:dyDescent="0.25">
      <c r="A104" s="13" t="s">
        <v>625</v>
      </c>
      <c r="B104" s="12" t="str">
        <f>'COMPOSIÇÕES PRÓPRIAS'!B31</f>
        <v>CP06</v>
      </c>
      <c r="C104" s="2" t="s">
        <v>98</v>
      </c>
      <c r="D104" s="3" t="str">
        <f>'COMPOSIÇÕES PRÓPRIAS'!D31</f>
        <v>SISTEMA DE SUPORTE À ILUMINAÇÃO CÊNICA DA CONCHA ACÚSTICA</v>
      </c>
      <c r="E104" s="14">
        <f>ORÇAMENTO!E106</f>
        <v>1</v>
      </c>
      <c r="F104" s="13" t="str">
        <f>ORÇAMENTO!F106</f>
        <v>UNID</v>
      </c>
      <c r="G104" s="15">
        <f>'COMPOSIÇÕES PRÓPRIAS'!I31</f>
        <v>7429.41</v>
      </c>
      <c r="H104" s="15">
        <f t="shared" si="18"/>
        <v>7429.41</v>
      </c>
      <c r="I104" s="15">
        <f t="shared" si="19"/>
        <v>7429.41</v>
      </c>
      <c r="J104" s="15">
        <f t="shared" si="20"/>
        <v>7429.41</v>
      </c>
      <c r="K104" s="142" t="s">
        <v>766</v>
      </c>
    </row>
    <row r="105" spans="1:11" s="158" customFormat="1" ht="15" x14ac:dyDescent="0.25">
      <c r="A105" s="155" t="s">
        <v>20</v>
      </c>
      <c r="B105" s="155"/>
      <c r="C105" s="155"/>
      <c r="D105" s="156" t="s">
        <v>25</v>
      </c>
      <c r="E105" s="155"/>
      <c r="F105" s="159"/>
      <c r="G105" s="159"/>
      <c r="H105" s="159"/>
      <c r="I105" s="159"/>
      <c r="J105" s="159"/>
      <c r="K105" s="160"/>
    </row>
    <row r="106" spans="1:11" ht="45" x14ac:dyDescent="0.25">
      <c r="A106" s="2" t="s">
        <v>68</v>
      </c>
      <c r="B106" s="2">
        <v>103979</v>
      </c>
      <c r="C106" s="2" t="s">
        <v>29</v>
      </c>
      <c r="D106" s="3" t="s">
        <v>315</v>
      </c>
      <c r="E106" s="14">
        <f>ORÇAMENTO!E108</f>
        <v>32</v>
      </c>
      <c r="F106" s="13" t="str">
        <f>ORÇAMENTO!F108</f>
        <v>M</v>
      </c>
      <c r="G106" s="5">
        <v>34.9</v>
      </c>
      <c r="H106" s="5">
        <f t="shared" ref="H106:H144" si="21">(G106*(1-$G$5))</f>
        <v>34.9</v>
      </c>
      <c r="I106" s="5">
        <f t="shared" ref="I106:I144" si="22">(H106*(1+$I$5))</f>
        <v>34.9</v>
      </c>
      <c r="J106" s="5">
        <f>I106*E106</f>
        <v>1116.8</v>
      </c>
      <c r="K106" s="141" t="s">
        <v>771</v>
      </c>
    </row>
    <row r="107" spans="1:11" ht="30" x14ac:dyDescent="0.25">
      <c r="A107" s="2" t="s">
        <v>196</v>
      </c>
      <c r="B107" s="2">
        <v>103978</v>
      </c>
      <c r="C107" s="2" t="s">
        <v>29</v>
      </c>
      <c r="D107" s="3" t="s">
        <v>316</v>
      </c>
      <c r="E107" s="14">
        <f>ORÇAMENTO!E109</f>
        <v>40</v>
      </c>
      <c r="F107" s="13" t="str">
        <f>ORÇAMENTO!F109</f>
        <v>M</v>
      </c>
      <c r="G107" s="5">
        <v>30.78</v>
      </c>
      <c r="H107" s="5">
        <f t="shared" si="21"/>
        <v>30.78</v>
      </c>
      <c r="I107" s="5">
        <f t="shared" si="22"/>
        <v>30.78</v>
      </c>
      <c r="J107" s="5">
        <f t="shared" ref="J107:J144" si="23">I107*E107</f>
        <v>1231.2</v>
      </c>
      <c r="K107" s="141" t="s">
        <v>773</v>
      </c>
    </row>
    <row r="108" spans="1:11" ht="45" x14ac:dyDescent="0.25">
      <c r="A108" s="2" t="s">
        <v>197</v>
      </c>
      <c r="B108" s="2">
        <v>89356</v>
      </c>
      <c r="C108" s="2" t="s">
        <v>29</v>
      </c>
      <c r="D108" s="3" t="s">
        <v>58</v>
      </c>
      <c r="E108" s="14">
        <f>ORÇAMENTO!E110</f>
        <v>40</v>
      </c>
      <c r="F108" s="13" t="str">
        <f>ORÇAMENTO!F110</f>
        <v>M</v>
      </c>
      <c r="G108" s="5">
        <v>25.55</v>
      </c>
      <c r="H108" s="5">
        <f t="shared" si="21"/>
        <v>25.55</v>
      </c>
      <c r="I108" s="5">
        <f t="shared" si="22"/>
        <v>25.55</v>
      </c>
      <c r="J108" s="5">
        <f t="shared" si="23"/>
        <v>1022</v>
      </c>
      <c r="K108" s="141" t="s">
        <v>772</v>
      </c>
    </row>
    <row r="109" spans="1:11" ht="30" x14ac:dyDescent="0.25">
      <c r="A109" s="2" t="s">
        <v>198</v>
      </c>
      <c r="B109" s="2">
        <v>103984</v>
      </c>
      <c r="C109" s="2" t="s">
        <v>29</v>
      </c>
      <c r="D109" s="3" t="s">
        <v>317</v>
      </c>
      <c r="E109" s="14">
        <f>ORÇAMENTO!E111</f>
        <v>4</v>
      </c>
      <c r="F109" s="13" t="str">
        <f>ORÇAMENTO!F111</f>
        <v>UNID</v>
      </c>
      <c r="G109" s="5">
        <v>21.99</v>
      </c>
      <c r="H109" s="5">
        <f t="shared" ref="H109:H111" si="24">(G109*(1-$G$5))</f>
        <v>21.99</v>
      </c>
      <c r="I109" s="5">
        <f t="shared" ref="I109:I111" si="25">(H109*(1+$I$5))</f>
        <v>21.99</v>
      </c>
      <c r="J109" s="5">
        <f t="shared" ref="J109:J111" si="26">I109*E109</f>
        <v>87.96</v>
      </c>
      <c r="K109" s="141" t="s">
        <v>774</v>
      </c>
    </row>
    <row r="110" spans="1:11" ht="45" x14ac:dyDescent="0.25">
      <c r="A110" s="2" t="s">
        <v>199</v>
      </c>
      <c r="B110" s="2">
        <v>103980</v>
      </c>
      <c r="C110" s="2" t="s">
        <v>29</v>
      </c>
      <c r="D110" s="3" t="s">
        <v>318</v>
      </c>
      <c r="E110" s="14">
        <f>ORÇAMENTO!E112</f>
        <v>11</v>
      </c>
      <c r="F110" s="13" t="str">
        <f>ORÇAMENTO!F112</f>
        <v>UNID</v>
      </c>
      <c r="G110" s="5">
        <v>20.03</v>
      </c>
      <c r="H110" s="5">
        <f t="shared" si="24"/>
        <v>20.03</v>
      </c>
      <c r="I110" s="5">
        <f t="shared" si="25"/>
        <v>20.03</v>
      </c>
      <c r="J110" s="5">
        <f t="shared" si="26"/>
        <v>220.33</v>
      </c>
      <c r="K110" s="141" t="s">
        <v>775</v>
      </c>
    </row>
    <row r="111" spans="1:11" ht="45" x14ac:dyDescent="0.25">
      <c r="A111" s="2" t="s">
        <v>200</v>
      </c>
      <c r="B111" s="2">
        <v>89362</v>
      </c>
      <c r="C111" s="2" t="s">
        <v>29</v>
      </c>
      <c r="D111" s="3" t="s">
        <v>59</v>
      </c>
      <c r="E111" s="14">
        <f>ORÇAMENTO!E113</f>
        <v>8</v>
      </c>
      <c r="F111" s="13" t="str">
        <f>ORÇAMENTO!F113</f>
        <v>UNID</v>
      </c>
      <c r="G111" s="5">
        <v>10.26</v>
      </c>
      <c r="H111" s="5">
        <f t="shared" si="24"/>
        <v>10.26</v>
      </c>
      <c r="I111" s="5">
        <f t="shared" si="25"/>
        <v>10.26</v>
      </c>
      <c r="J111" s="5">
        <f t="shared" si="26"/>
        <v>82.08</v>
      </c>
      <c r="K111" s="141" t="s">
        <v>776</v>
      </c>
    </row>
    <row r="112" spans="1:11" ht="30" x14ac:dyDescent="0.25">
      <c r="A112" s="2" t="s">
        <v>201</v>
      </c>
      <c r="B112" s="2">
        <v>103985</v>
      </c>
      <c r="C112" s="2" t="s">
        <v>29</v>
      </c>
      <c r="D112" s="3" t="s">
        <v>319</v>
      </c>
      <c r="E112" s="14">
        <f>ORÇAMENTO!E114</f>
        <v>1</v>
      </c>
      <c r="F112" s="13" t="str">
        <f>ORÇAMENTO!F114</f>
        <v>UNID</v>
      </c>
      <c r="G112" s="5">
        <v>25.21</v>
      </c>
      <c r="H112" s="5">
        <f t="shared" si="21"/>
        <v>25.21</v>
      </c>
      <c r="I112" s="5">
        <f t="shared" si="22"/>
        <v>25.21</v>
      </c>
      <c r="J112" s="5">
        <f t="shared" si="23"/>
        <v>25.21</v>
      </c>
      <c r="K112" s="141" t="s">
        <v>777</v>
      </c>
    </row>
    <row r="113" spans="1:11" ht="45" x14ac:dyDescent="0.25">
      <c r="A113" s="2" t="s">
        <v>202</v>
      </c>
      <c r="B113" s="2">
        <v>103981</v>
      </c>
      <c r="C113" s="2" t="s">
        <v>29</v>
      </c>
      <c r="D113" s="3" t="s">
        <v>320</v>
      </c>
      <c r="E113" s="14">
        <f>ORÇAMENTO!E115</f>
        <v>3</v>
      </c>
      <c r="F113" s="13" t="str">
        <f>ORÇAMENTO!F115</f>
        <v>UNID</v>
      </c>
      <c r="G113" s="5">
        <v>20.11</v>
      </c>
      <c r="H113" s="5">
        <f t="shared" si="21"/>
        <v>20.11</v>
      </c>
      <c r="I113" s="5">
        <f t="shared" si="22"/>
        <v>20.11</v>
      </c>
      <c r="J113" s="5">
        <f t="shared" si="23"/>
        <v>60.33</v>
      </c>
      <c r="K113" s="141" t="s">
        <v>779</v>
      </c>
    </row>
    <row r="114" spans="1:11" ht="30" x14ac:dyDescent="0.25">
      <c r="A114" s="2" t="s">
        <v>203</v>
      </c>
      <c r="B114" s="2">
        <v>89363</v>
      </c>
      <c r="C114" s="2" t="s">
        <v>29</v>
      </c>
      <c r="D114" s="3" t="s">
        <v>321</v>
      </c>
      <c r="E114" s="14">
        <f>ORÇAMENTO!E116</f>
        <v>2</v>
      </c>
      <c r="F114" s="13" t="str">
        <f>ORÇAMENTO!F116</f>
        <v>UNID</v>
      </c>
      <c r="G114" s="5">
        <v>11.26</v>
      </c>
      <c r="H114" s="5">
        <f t="shared" si="21"/>
        <v>11.26</v>
      </c>
      <c r="I114" s="5">
        <f t="shared" si="22"/>
        <v>11.26</v>
      </c>
      <c r="J114" s="5">
        <f t="shared" si="23"/>
        <v>22.52</v>
      </c>
      <c r="K114" s="141" t="s">
        <v>778</v>
      </c>
    </row>
    <row r="115" spans="1:11" ht="45" x14ac:dyDescent="0.25">
      <c r="A115" s="2" t="s">
        <v>204</v>
      </c>
      <c r="B115" s="2">
        <v>104011</v>
      </c>
      <c r="C115" s="2" t="s">
        <v>29</v>
      </c>
      <c r="D115" s="3" t="s">
        <v>322</v>
      </c>
      <c r="E115" s="14">
        <f>ORÇAMENTO!E117</f>
        <v>10</v>
      </c>
      <c r="F115" s="13" t="str">
        <f>ORÇAMENTO!F117</f>
        <v>UNID</v>
      </c>
      <c r="G115" s="5">
        <v>28.88</v>
      </c>
      <c r="H115" s="5">
        <f t="shared" si="21"/>
        <v>28.88</v>
      </c>
      <c r="I115" s="5">
        <f t="shared" si="22"/>
        <v>28.88</v>
      </c>
      <c r="J115" s="5">
        <f t="shared" si="23"/>
        <v>288.8</v>
      </c>
      <c r="K115" s="141" t="s">
        <v>780</v>
      </c>
    </row>
    <row r="116" spans="1:11" ht="45" x14ac:dyDescent="0.25">
      <c r="A116" s="2" t="s">
        <v>205</v>
      </c>
      <c r="B116" s="2">
        <v>90373</v>
      </c>
      <c r="C116" s="2" t="s">
        <v>29</v>
      </c>
      <c r="D116" s="3" t="s">
        <v>324</v>
      </c>
      <c r="E116" s="14">
        <f>ORÇAMENTO!E118</f>
        <v>4</v>
      </c>
      <c r="F116" s="13" t="str">
        <f>ORÇAMENTO!F118</f>
        <v>UNID</v>
      </c>
      <c r="G116" s="5">
        <v>14.98</v>
      </c>
      <c r="H116" s="5">
        <f t="shared" ref="H116" si="27">(G116*(1-$G$5))</f>
        <v>14.98</v>
      </c>
      <c r="I116" s="5">
        <f t="shared" ref="I116" si="28">(H116*(1+$I$5))</f>
        <v>14.98</v>
      </c>
      <c r="J116" s="5">
        <f t="shared" ref="J116" si="29">I116*E116</f>
        <v>59.92</v>
      </c>
      <c r="K116" s="141" t="s">
        <v>781</v>
      </c>
    </row>
    <row r="117" spans="1:11" ht="45" x14ac:dyDescent="0.25">
      <c r="A117" s="2" t="s">
        <v>206</v>
      </c>
      <c r="B117" s="2">
        <v>89396</v>
      </c>
      <c r="C117" s="2" t="s">
        <v>29</v>
      </c>
      <c r="D117" s="3" t="s">
        <v>323</v>
      </c>
      <c r="E117" s="14">
        <f>ORÇAMENTO!E119</f>
        <v>6</v>
      </c>
      <c r="F117" s="13" t="str">
        <f>ORÇAMENTO!F119</f>
        <v>UNID</v>
      </c>
      <c r="G117" s="5">
        <v>23.88</v>
      </c>
      <c r="H117" s="5">
        <f t="shared" ref="H117:H119" si="30">(G117*(1-$G$5))</f>
        <v>23.88</v>
      </c>
      <c r="I117" s="5">
        <f t="shared" ref="I117:I119" si="31">(H117*(1+$I$5))</f>
        <v>23.88</v>
      </c>
      <c r="J117" s="5">
        <f t="shared" ref="J117:J119" si="32">I117*E117</f>
        <v>143.28</v>
      </c>
      <c r="K117" s="141" t="s">
        <v>782</v>
      </c>
    </row>
    <row r="118" spans="1:11" ht="45" x14ac:dyDescent="0.25">
      <c r="A118" s="2" t="s">
        <v>207</v>
      </c>
      <c r="B118" s="2">
        <v>103994</v>
      </c>
      <c r="C118" s="2" t="s">
        <v>29</v>
      </c>
      <c r="D118" s="3" t="s">
        <v>328</v>
      </c>
      <c r="E118" s="14">
        <f>ORÇAMENTO!E120</f>
        <v>20</v>
      </c>
      <c r="F118" s="13" t="str">
        <f>ORÇAMENTO!F120</f>
        <v>UNID</v>
      </c>
      <c r="G118" s="5">
        <v>16.48</v>
      </c>
      <c r="H118" s="5">
        <f t="shared" ref="H118" si="33">(G118*(1-$G$5))</f>
        <v>16.48</v>
      </c>
      <c r="I118" s="5">
        <f t="shared" ref="I118" si="34">(H118*(1+$I$5))</f>
        <v>16.48</v>
      </c>
      <c r="J118" s="5">
        <f t="shared" ref="J118" si="35">I118*E118</f>
        <v>329.6</v>
      </c>
      <c r="K118" s="141" t="s">
        <v>783</v>
      </c>
    </row>
    <row r="119" spans="1:11" ht="45" x14ac:dyDescent="0.25">
      <c r="A119" s="2" t="s">
        <v>208</v>
      </c>
      <c r="B119" s="2">
        <v>89383</v>
      </c>
      <c r="C119" s="2" t="s">
        <v>29</v>
      </c>
      <c r="D119" s="3" t="s">
        <v>325</v>
      </c>
      <c r="E119" s="14">
        <f>ORÇAMENTO!E121</f>
        <v>4</v>
      </c>
      <c r="F119" s="13" t="str">
        <f>ORÇAMENTO!F121</f>
        <v>UNID</v>
      </c>
      <c r="G119" s="5">
        <v>7.29</v>
      </c>
      <c r="H119" s="5">
        <f t="shared" si="30"/>
        <v>7.29</v>
      </c>
      <c r="I119" s="5">
        <f t="shared" si="31"/>
        <v>7.29</v>
      </c>
      <c r="J119" s="5">
        <f t="shared" si="32"/>
        <v>29.16</v>
      </c>
      <c r="K119" s="141" t="s">
        <v>781</v>
      </c>
    </row>
    <row r="120" spans="1:11" ht="45" x14ac:dyDescent="0.25">
      <c r="A120" s="2" t="s">
        <v>209</v>
      </c>
      <c r="B120" s="2">
        <v>99635</v>
      </c>
      <c r="C120" s="2" t="s">
        <v>29</v>
      </c>
      <c r="D120" s="3" t="s">
        <v>312</v>
      </c>
      <c r="E120" s="14">
        <f>ORÇAMENTO!E122</f>
        <v>10</v>
      </c>
      <c r="F120" s="13" t="str">
        <f>ORÇAMENTO!F122</f>
        <v>UNID</v>
      </c>
      <c r="G120" s="5">
        <v>439.32</v>
      </c>
      <c r="H120" s="5">
        <f>(G120*(1-$G$5))</f>
        <v>439.32</v>
      </c>
      <c r="I120" s="5">
        <f t="shared" ref="I120" si="36">(H120*(1+$I$5))</f>
        <v>439.32</v>
      </c>
      <c r="J120" s="5">
        <f t="shared" ref="J120" si="37">I120*E120</f>
        <v>4393.2</v>
      </c>
      <c r="K120" s="141" t="s">
        <v>780</v>
      </c>
    </row>
    <row r="121" spans="1:11" ht="45" x14ac:dyDescent="0.25">
      <c r="A121" s="2" t="s">
        <v>210</v>
      </c>
      <c r="B121" s="2">
        <v>94498</v>
      </c>
      <c r="C121" s="2" t="s">
        <v>29</v>
      </c>
      <c r="D121" s="3" t="s">
        <v>330</v>
      </c>
      <c r="E121" s="14">
        <f>ORÇAMENTO!E123</f>
        <v>2</v>
      </c>
      <c r="F121" s="13" t="str">
        <f>ORÇAMENTO!F123</f>
        <v>UNID</v>
      </c>
      <c r="G121" s="5">
        <v>197.88</v>
      </c>
      <c r="H121" s="5">
        <f>(G121*(1-$G$5))</f>
        <v>197.88</v>
      </c>
      <c r="I121" s="5">
        <f>(H121*(1+$I$5))</f>
        <v>197.88</v>
      </c>
      <c r="J121" s="5">
        <f>I121*E121</f>
        <v>395.76</v>
      </c>
      <c r="K121" s="141" t="s">
        <v>785</v>
      </c>
    </row>
    <row r="122" spans="1:11" ht="45" x14ac:dyDescent="0.25">
      <c r="A122" s="2" t="s">
        <v>461</v>
      </c>
      <c r="B122" s="2">
        <v>94794</v>
      </c>
      <c r="C122" s="2" t="s">
        <v>29</v>
      </c>
      <c r="D122" s="3" t="s">
        <v>327</v>
      </c>
      <c r="E122" s="14">
        <f>ORÇAMENTO!E124</f>
        <v>2</v>
      </c>
      <c r="F122" s="13" t="str">
        <f>ORÇAMENTO!F124</f>
        <v>UNID</v>
      </c>
      <c r="G122" s="5">
        <v>226.23</v>
      </c>
      <c r="H122" s="5">
        <f>(G122*(1-$G$5))</f>
        <v>226.23</v>
      </c>
      <c r="I122" s="5">
        <f>(H122*(1+$I$5))</f>
        <v>226.23</v>
      </c>
      <c r="J122" s="5">
        <f>I122*E122</f>
        <v>452.46</v>
      </c>
      <c r="K122" s="141" t="s">
        <v>785</v>
      </c>
    </row>
    <row r="123" spans="1:11" ht="45" x14ac:dyDescent="0.25">
      <c r="A123" s="2" t="s">
        <v>491</v>
      </c>
      <c r="B123" s="2">
        <v>89987</v>
      </c>
      <c r="C123" s="2" t="s">
        <v>29</v>
      </c>
      <c r="D123" s="3" t="s">
        <v>326</v>
      </c>
      <c r="E123" s="14">
        <f>ORÇAMENTO!E125</f>
        <v>2</v>
      </c>
      <c r="F123" s="13" t="str">
        <f>ORÇAMENTO!F125</f>
        <v>UNID</v>
      </c>
      <c r="G123" s="5">
        <v>127.64</v>
      </c>
      <c r="H123" s="5">
        <f t="shared" ref="H123:H124" si="38">(G123*(1-$G$5))</f>
        <v>127.64</v>
      </c>
      <c r="I123" s="5">
        <f t="shared" ref="I123:I124" si="39">(H123*(1+$I$5))</f>
        <v>127.64</v>
      </c>
      <c r="J123" s="5">
        <f t="shared" ref="J123:J124" si="40">I123*E123</f>
        <v>255.28</v>
      </c>
      <c r="K123" s="141" t="s">
        <v>784</v>
      </c>
    </row>
    <row r="124" spans="1:11" ht="30" x14ac:dyDescent="0.25">
      <c r="A124" s="2" t="s">
        <v>492</v>
      </c>
      <c r="B124" s="2">
        <v>102623</v>
      </c>
      <c r="C124" s="2" t="s">
        <v>29</v>
      </c>
      <c r="D124" s="3" t="s">
        <v>329</v>
      </c>
      <c r="E124" s="14">
        <f>ORÇAMENTO!E126</f>
        <v>1</v>
      </c>
      <c r="F124" s="13" t="str">
        <f>ORÇAMENTO!F126</f>
        <v>UNID</v>
      </c>
      <c r="G124" s="5">
        <v>925.95</v>
      </c>
      <c r="H124" s="5">
        <f t="shared" si="38"/>
        <v>925.95</v>
      </c>
      <c r="I124" s="5">
        <f t="shared" si="39"/>
        <v>925.95</v>
      </c>
      <c r="J124" s="5">
        <f t="shared" si="40"/>
        <v>925.95</v>
      </c>
      <c r="K124" s="144" t="s">
        <v>764</v>
      </c>
    </row>
    <row r="125" spans="1:11" ht="75" x14ac:dyDescent="0.25">
      <c r="A125" s="2" t="s">
        <v>493</v>
      </c>
      <c r="B125" s="2">
        <v>89714</v>
      </c>
      <c r="C125" s="2" t="s">
        <v>29</v>
      </c>
      <c r="D125" s="3" t="s">
        <v>302</v>
      </c>
      <c r="E125" s="14">
        <f>ORÇAMENTO!E127</f>
        <v>50.45</v>
      </c>
      <c r="F125" s="13" t="str">
        <f>ORÇAMENTO!F127</f>
        <v>M</v>
      </c>
      <c r="G125" s="5">
        <v>42.45</v>
      </c>
      <c r="H125" s="5">
        <f t="shared" si="21"/>
        <v>42.45</v>
      </c>
      <c r="I125" s="5">
        <f t="shared" si="22"/>
        <v>42.45</v>
      </c>
      <c r="J125" s="5">
        <f t="shared" si="23"/>
        <v>2141.6025000000004</v>
      </c>
      <c r="K125" s="141" t="s">
        <v>786</v>
      </c>
    </row>
    <row r="126" spans="1:11" ht="45" x14ac:dyDescent="0.25">
      <c r="A126" s="2" t="s">
        <v>494</v>
      </c>
      <c r="B126" s="2">
        <v>89712</v>
      </c>
      <c r="C126" s="2" t="s">
        <v>29</v>
      </c>
      <c r="D126" s="3" t="s">
        <v>60</v>
      </c>
      <c r="E126" s="14">
        <f>ORÇAMENTO!E128</f>
        <v>28.15</v>
      </c>
      <c r="F126" s="13" t="str">
        <f>ORÇAMENTO!F128</f>
        <v>M</v>
      </c>
      <c r="G126" s="5">
        <v>30.49</v>
      </c>
      <c r="H126" s="5">
        <f t="shared" ref="H126:H137" si="41">(G126*(1-$G$5))</f>
        <v>30.49</v>
      </c>
      <c r="I126" s="5">
        <f t="shared" ref="I126:I137" si="42">(H126*(1+$I$5))</f>
        <v>30.49</v>
      </c>
      <c r="J126" s="5">
        <f t="shared" ref="J126:J137" si="43">I126*E126</f>
        <v>858.29349999999988</v>
      </c>
      <c r="K126" s="141" t="s">
        <v>787</v>
      </c>
    </row>
    <row r="127" spans="1:11" ht="45" x14ac:dyDescent="0.25">
      <c r="A127" s="2" t="s">
        <v>495</v>
      </c>
      <c r="B127" s="2">
        <v>89711</v>
      </c>
      <c r="C127" s="2" t="s">
        <v>29</v>
      </c>
      <c r="D127" s="3" t="s">
        <v>303</v>
      </c>
      <c r="E127" s="14">
        <f>ORÇAMENTO!E129</f>
        <v>20.9</v>
      </c>
      <c r="F127" s="13" t="str">
        <f>ORÇAMENTO!F129</f>
        <v>M</v>
      </c>
      <c r="G127" s="5">
        <v>23.67</v>
      </c>
      <c r="H127" s="5">
        <f t="shared" si="41"/>
        <v>23.67</v>
      </c>
      <c r="I127" s="5">
        <f t="shared" si="42"/>
        <v>23.67</v>
      </c>
      <c r="J127" s="5">
        <f t="shared" si="43"/>
        <v>494.70299999999997</v>
      </c>
      <c r="K127" s="141" t="s">
        <v>788</v>
      </c>
    </row>
    <row r="128" spans="1:11" ht="45" x14ac:dyDescent="0.25">
      <c r="A128" s="2" t="s">
        <v>496</v>
      </c>
      <c r="B128" s="2">
        <v>89850</v>
      </c>
      <c r="C128" s="2" t="s">
        <v>29</v>
      </c>
      <c r="D128" s="3" t="s">
        <v>304</v>
      </c>
      <c r="E128" s="14">
        <f>ORÇAMENTO!E130</f>
        <v>10</v>
      </c>
      <c r="F128" s="13" t="str">
        <f>ORÇAMENTO!F130</f>
        <v>UNID</v>
      </c>
      <c r="G128" s="5">
        <v>33.99</v>
      </c>
      <c r="H128" s="5">
        <f t="shared" si="41"/>
        <v>33.99</v>
      </c>
      <c r="I128" s="5">
        <f t="shared" si="42"/>
        <v>33.99</v>
      </c>
      <c r="J128" s="5">
        <f t="shared" si="43"/>
        <v>339.90000000000003</v>
      </c>
      <c r="K128" s="141" t="s">
        <v>780</v>
      </c>
    </row>
    <row r="129" spans="1:11" ht="45" x14ac:dyDescent="0.25">
      <c r="A129" s="2" t="s">
        <v>497</v>
      </c>
      <c r="B129" s="2">
        <v>89731</v>
      </c>
      <c r="C129" s="2" t="s">
        <v>29</v>
      </c>
      <c r="D129" s="3" t="s">
        <v>61</v>
      </c>
      <c r="E129" s="14">
        <f>ORÇAMENTO!E131</f>
        <v>4</v>
      </c>
      <c r="F129" s="13" t="str">
        <f>ORÇAMENTO!F131</f>
        <v>UNID</v>
      </c>
      <c r="G129" s="5">
        <v>15.94</v>
      </c>
      <c r="H129" s="5">
        <f t="shared" si="41"/>
        <v>15.94</v>
      </c>
      <c r="I129" s="5">
        <f t="shared" si="42"/>
        <v>15.94</v>
      </c>
      <c r="J129" s="5">
        <f t="shared" si="43"/>
        <v>63.76</v>
      </c>
      <c r="K129" s="141" t="s">
        <v>781</v>
      </c>
    </row>
    <row r="130" spans="1:11" ht="45" x14ac:dyDescent="0.25">
      <c r="A130" s="2" t="s">
        <v>498</v>
      </c>
      <c r="B130" s="2">
        <v>89724</v>
      </c>
      <c r="C130" s="2" t="s">
        <v>29</v>
      </c>
      <c r="D130" s="3" t="s">
        <v>305</v>
      </c>
      <c r="E130" s="14">
        <f>ORÇAMENTO!E132</f>
        <v>10</v>
      </c>
      <c r="F130" s="13" t="str">
        <f>ORÇAMENTO!F132</f>
        <v>UNID</v>
      </c>
      <c r="G130" s="5">
        <v>11.48</v>
      </c>
      <c r="H130" s="5">
        <f t="shared" si="41"/>
        <v>11.48</v>
      </c>
      <c r="I130" s="5">
        <f t="shared" si="42"/>
        <v>11.48</v>
      </c>
      <c r="J130" s="5">
        <f t="shared" si="43"/>
        <v>114.80000000000001</v>
      </c>
      <c r="K130" s="141" t="s">
        <v>780</v>
      </c>
    </row>
    <row r="131" spans="1:11" ht="45" x14ac:dyDescent="0.25">
      <c r="A131" s="2" t="s">
        <v>499</v>
      </c>
      <c r="B131" s="2">
        <v>89851</v>
      </c>
      <c r="C131" s="2" t="s">
        <v>29</v>
      </c>
      <c r="D131" s="3" t="s">
        <v>306</v>
      </c>
      <c r="E131" s="14">
        <f>ORÇAMENTO!E133</f>
        <v>12</v>
      </c>
      <c r="F131" s="13" t="str">
        <f>ORÇAMENTO!F133</f>
        <v>UNID</v>
      </c>
      <c r="G131" s="5">
        <v>35.47</v>
      </c>
      <c r="H131" s="5">
        <f t="shared" si="41"/>
        <v>35.47</v>
      </c>
      <c r="I131" s="5">
        <f t="shared" si="42"/>
        <v>35.47</v>
      </c>
      <c r="J131" s="5">
        <f t="shared" si="43"/>
        <v>425.64</v>
      </c>
      <c r="K131" s="141" t="s">
        <v>789</v>
      </c>
    </row>
    <row r="132" spans="1:11" ht="45" x14ac:dyDescent="0.25">
      <c r="A132" s="2" t="s">
        <v>500</v>
      </c>
      <c r="B132" s="2">
        <v>89726</v>
      </c>
      <c r="C132" s="2" t="s">
        <v>29</v>
      </c>
      <c r="D132" s="3" t="s">
        <v>307</v>
      </c>
      <c r="E132" s="14">
        <f>ORÇAMENTO!E134</f>
        <v>12</v>
      </c>
      <c r="F132" s="13" t="str">
        <f>ORÇAMENTO!F134</f>
        <v>UNID</v>
      </c>
      <c r="G132" s="5">
        <v>11.76</v>
      </c>
      <c r="H132" s="5">
        <f t="shared" si="41"/>
        <v>11.76</v>
      </c>
      <c r="I132" s="5">
        <f t="shared" si="42"/>
        <v>11.76</v>
      </c>
      <c r="J132" s="5">
        <f t="shared" si="43"/>
        <v>141.12</v>
      </c>
      <c r="K132" s="141" t="s">
        <v>789</v>
      </c>
    </row>
    <row r="133" spans="1:11" ht="45" x14ac:dyDescent="0.25">
      <c r="A133" s="2" t="s">
        <v>501</v>
      </c>
      <c r="B133" s="2">
        <v>89861</v>
      </c>
      <c r="C133" s="2" t="s">
        <v>29</v>
      </c>
      <c r="D133" s="3" t="s">
        <v>308</v>
      </c>
      <c r="E133" s="14">
        <f>ORÇAMENTO!E135</f>
        <v>8</v>
      </c>
      <c r="F133" s="13" t="str">
        <f>ORÇAMENTO!F135</f>
        <v>UNID</v>
      </c>
      <c r="G133" s="5">
        <v>63.49</v>
      </c>
      <c r="H133" s="5">
        <f t="shared" ref="H133:H134" si="44">(G133*(1-$G$5))</f>
        <v>63.49</v>
      </c>
      <c r="I133" s="5">
        <f t="shared" ref="I133:I134" si="45">(H133*(1+$I$5))</f>
        <v>63.49</v>
      </c>
      <c r="J133" s="5">
        <f t="shared" ref="J133:J134" si="46">I133*E133</f>
        <v>507.92</v>
      </c>
      <c r="K133" s="141" t="s">
        <v>790</v>
      </c>
    </row>
    <row r="134" spans="1:11" ht="45" x14ac:dyDescent="0.25">
      <c r="A134" s="2" t="s">
        <v>502</v>
      </c>
      <c r="B134" s="2">
        <v>104345</v>
      </c>
      <c r="C134" s="2" t="s">
        <v>29</v>
      </c>
      <c r="D134" s="3" t="s">
        <v>309</v>
      </c>
      <c r="E134" s="14">
        <f>ORÇAMENTO!E136</f>
        <v>6</v>
      </c>
      <c r="F134" s="13" t="str">
        <f>ORÇAMENTO!F136</f>
        <v>UNID</v>
      </c>
      <c r="G134" s="5">
        <v>47.88</v>
      </c>
      <c r="H134" s="5">
        <f t="shared" si="44"/>
        <v>47.88</v>
      </c>
      <c r="I134" s="5">
        <f t="shared" si="45"/>
        <v>47.88</v>
      </c>
      <c r="J134" s="5">
        <f t="shared" si="46"/>
        <v>287.28000000000003</v>
      </c>
      <c r="K134" s="141" t="s">
        <v>782</v>
      </c>
    </row>
    <row r="135" spans="1:11" ht="45" x14ac:dyDescent="0.25">
      <c r="A135" s="2" t="s">
        <v>503</v>
      </c>
      <c r="B135" s="2">
        <v>89783</v>
      </c>
      <c r="C135" s="2" t="s">
        <v>29</v>
      </c>
      <c r="D135" s="3" t="s">
        <v>310</v>
      </c>
      <c r="E135" s="14">
        <f>ORÇAMENTO!E137</f>
        <v>6</v>
      </c>
      <c r="F135" s="13" t="str">
        <f>ORÇAMENTO!F137</f>
        <v>UNID</v>
      </c>
      <c r="G135" s="5">
        <v>16.88</v>
      </c>
      <c r="H135" s="5">
        <f t="shared" ref="H135:H136" si="47">(G135*(1-$G$5))</f>
        <v>16.88</v>
      </c>
      <c r="I135" s="5">
        <f t="shared" ref="I135:I136" si="48">(H135*(1+$I$5))</f>
        <v>16.88</v>
      </c>
      <c r="J135" s="5">
        <f t="shared" ref="J135:J136" si="49">I135*E135</f>
        <v>101.28</v>
      </c>
      <c r="K135" s="141" t="s">
        <v>782</v>
      </c>
    </row>
    <row r="136" spans="1:11" ht="45" x14ac:dyDescent="0.25">
      <c r="A136" s="2" t="s">
        <v>504</v>
      </c>
      <c r="B136" s="2">
        <v>104329</v>
      </c>
      <c r="C136" s="2" t="s">
        <v>29</v>
      </c>
      <c r="D136" s="3" t="s">
        <v>311</v>
      </c>
      <c r="E136" s="14">
        <f>ORÇAMENTO!E138</f>
        <v>6</v>
      </c>
      <c r="F136" s="13" t="str">
        <f>ORÇAMENTO!F138</f>
        <v>UNID</v>
      </c>
      <c r="G136" s="5">
        <v>101.83</v>
      </c>
      <c r="H136" s="5">
        <f t="shared" si="47"/>
        <v>101.83</v>
      </c>
      <c r="I136" s="5">
        <f t="shared" si="48"/>
        <v>101.83</v>
      </c>
      <c r="J136" s="5">
        <f t="shared" si="49"/>
        <v>610.98</v>
      </c>
      <c r="K136" s="141" t="s">
        <v>782</v>
      </c>
    </row>
    <row r="137" spans="1:11" ht="45" x14ac:dyDescent="0.25">
      <c r="A137" s="2" t="s">
        <v>505</v>
      </c>
      <c r="B137" s="2">
        <v>95469</v>
      </c>
      <c r="C137" s="2" t="s">
        <v>29</v>
      </c>
      <c r="D137" s="54" t="s">
        <v>569</v>
      </c>
      <c r="E137" s="14">
        <f>ORÇAMENTO!E139</f>
        <v>8</v>
      </c>
      <c r="F137" s="13" t="str">
        <f>ORÇAMENTO!F139</f>
        <v>UNID</v>
      </c>
      <c r="G137" s="5">
        <v>360.6</v>
      </c>
      <c r="H137" s="5">
        <f t="shared" si="41"/>
        <v>360.6</v>
      </c>
      <c r="I137" s="5">
        <f t="shared" si="42"/>
        <v>360.6</v>
      </c>
      <c r="J137" s="5">
        <f t="shared" si="43"/>
        <v>2884.8</v>
      </c>
      <c r="K137" s="141" t="s">
        <v>790</v>
      </c>
    </row>
    <row r="138" spans="1:11" ht="45" x14ac:dyDescent="0.25">
      <c r="A138" s="2" t="s">
        <v>506</v>
      </c>
      <c r="B138" s="2">
        <v>95471</v>
      </c>
      <c r="C138" s="2" t="s">
        <v>29</v>
      </c>
      <c r="D138" s="54" t="s">
        <v>693</v>
      </c>
      <c r="E138" s="14">
        <f>ORÇAMENTO!E140</f>
        <v>2</v>
      </c>
      <c r="F138" s="13" t="str">
        <f>ORÇAMENTO!F140</f>
        <v>UNID</v>
      </c>
      <c r="G138" s="5">
        <v>932.66</v>
      </c>
      <c r="H138" s="5">
        <f t="shared" ref="H138" si="50">(G138*(1-$G$5))</f>
        <v>932.66</v>
      </c>
      <c r="I138" s="5">
        <f t="shared" ref="I138" si="51">(H138*(1+$I$5))</f>
        <v>932.66</v>
      </c>
      <c r="J138" s="5">
        <f t="shared" ref="J138" si="52">I138*E138</f>
        <v>1865.32</v>
      </c>
      <c r="K138" s="141" t="s">
        <v>784</v>
      </c>
    </row>
    <row r="139" spans="1:11" ht="45" x14ac:dyDescent="0.25">
      <c r="A139" s="2" t="s">
        <v>507</v>
      </c>
      <c r="B139" s="2">
        <v>100849</v>
      </c>
      <c r="C139" s="2" t="s">
        <v>29</v>
      </c>
      <c r="D139" s="3" t="s">
        <v>56</v>
      </c>
      <c r="E139" s="14">
        <f>ORÇAMENTO!E141</f>
        <v>10</v>
      </c>
      <c r="F139" s="13" t="str">
        <f>ORÇAMENTO!F141</f>
        <v>UNID</v>
      </c>
      <c r="G139" s="5">
        <v>37.15</v>
      </c>
      <c r="H139" s="5">
        <f t="shared" ref="H139" si="53">(G139*(1-$G$5))</f>
        <v>37.15</v>
      </c>
      <c r="I139" s="5">
        <f t="shared" si="22"/>
        <v>37.15</v>
      </c>
      <c r="J139" s="5">
        <f t="shared" si="23"/>
        <v>371.5</v>
      </c>
      <c r="K139" s="141" t="s">
        <v>780</v>
      </c>
    </row>
    <row r="140" spans="1:11" ht="45" x14ac:dyDescent="0.25">
      <c r="A140" s="2" t="s">
        <v>508</v>
      </c>
      <c r="B140" s="2">
        <v>86941</v>
      </c>
      <c r="C140" s="2" t="s">
        <v>29</v>
      </c>
      <c r="D140" s="3" t="s">
        <v>334</v>
      </c>
      <c r="E140" s="14">
        <f>ORÇAMENTO!E142</f>
        <v>2</v>
      </c>
      <c r="F140" s="13" t="str">
        <f>ORÇAMENTO!F142</f>
        <v>UNID</v>
      </c>
      <c r="G140" s="5">
        <v>1178.18</v>
      </c>
      <c r="H140" s="5">
        <f t="shared" ref="H140" si="54">(G140*(1-$G$5))</f>
        <v>1178.18</v>
      </c>
      <c r="I140" s="5">
        <f t="shared" ref="I140" si="55">(H140*(1+$I$5))</f>
        <v>1178.18</v>
      </c>
      <c r="J140" s="5">
        <f t="shared" ref="J140" si="56">I140*E140</f>
        <v>2356.36</v>
      </c>
      <c r="K140" s="141" t="s">
        <v>784</v>
      </c>
    </row>
    <row r="141" spans="1:11" s="107" customFormat="1" ht="45" x14ac:dyDescent="0.25">
      <c r="A141" s="2" t="s">
        <v>509</v>
      </c>
      <c r="B141" s="12" t="str">
        <f>'COMPOSIÇÕES PRÓPRIAS'!B56</f>
        <v>CP08</v>
      </c>
      <c r="C141" s="2" t="s">
        <v>98</v>
      </c>
      <c r="D141" s="3" t="str">
        <f>'COMPOSIÇÕES PRÓPRIAS'!D56</f>
        <v>BANCADA DE GRANITO CINZA POLIDO, DE 3,30 X 0,60 M, INCL. CUBA DE EMBUTIR OVAL LOUÇA BRANCA 35 X 50 CM, VÁLVULA METAL CROMADO, SIFÃO FLEXÍVEL PVC, ENGATE 30 CM, TORNEIRA CROMADA DE MESA, PADRÃO POPULAR - FORNECIMENTO E INSTALAÇÃO</v>
      </c>
      <c r="E141" s="14">
        <f>ORÇAMENTO!E143</f>
        <v>2</v>
      </c>
      <c r="F141" s="13" t="str">
        <f>ORÇAMENTO!F143</f>
        <v>UNID</v>
      </c>
      <c r="G141" s="5">
        <f>'COMPOSIÇÕES PRÓPRIAS'!I56</f>
        <v>3865.6673673710002</v>
      </c>
      <c r="H141" s="5">
        <f t="shared" ref="H141" si="57">(G141*(1-$G$5))</f>
        <v>3865.6673673710002</v>
      </c>
      <c r="I141" s="5">
        <f t="shared" ref="I141" si="58">(H141*(1+$I$5))</f>
        <v>3865.6673673710002</v>
      </c>
      <c r="J141" s="5">
        <f>I141*E141</f>
        <v>7731.3347347420004</v>
      </c>
      <c r="K141" s="141" t="s">
        <v>784</v>
      </c>
    </row>
    <row r="142" spans="1:11" ht="45" x14ac:dyDescent="0.25">
      <c r="A142" s="2" t="s">
        <v>510</v>
      </c>
      <c r="B142" s="12">
        <v>97902</v>
      </c>
      <c r="C142" s="2" t="s">
        <v>29</v>
      </c>
      <c r="D142" s="3" t="s">
        <v>335</v>
      </c>
      <c r="E142" s="14">
        <f>ORÇAMENTO!E144</f>
        <v>2</v>
      </c>
      <c r="F142" s="13" t="str">
        <f>ORÇAMENTO!F144</f>
        <v>UNID</v>
      </c>
      <c r="G142" s="5">
        <v>581.97</v>
      </c>
      <c r="H142" s="5">
        <f t="shared" si="21"/>
        <v>581.97</v>
      </c>
      <c r="I142" s="5">
        <f t="shared" si="22"/>
        <v>581.97</v>
      </c>
      <c r="J142" s="5">
        <f t="shared" si="23"/>
        <v>1163.94</v>
      </c>
      <c r="K142" s="141" t="s">
        <v>784</v>
      </c>
    </row>
    <row r="143" spans="1:11" ht="30" x14ac:dyDescent="0.25">
      <c r="A143" s="2" t="s">
        <v>511</v>
      </c>
      <c r="B143" s="12">
        <v>98054</v>
      </c>
      <c r="C143" s="2" t="s">
        <v>29</v>
      </c>
      <c r="D143" s="3" t="s">
        <v>337</v>
      </c>
      <c r="E143" s="14">
        <f>ORÇAMENTO!E145</f>
        <v>1</v>
      </c>
      <c r="F143" s="13" t="str">
        <f>ORÇAMENTO!F145</f>
        <v>UNID</v>
      </c>
      <c r="G143" s="5">
        <v>4936.01</v>
      </c>
      <c r="H143" s="5">
        <f t="shared" ref="H143" si="59">(G143*(1-$G$5))</f>
        <v>4936.01</v>
      </c>
      <c r="I143" s="5">
        <f t="shared" ref="I143" si="60">(H143*(1+$I$5))</f>
        <v>4936.01</v>
      </c>
      <c r="J143" s="5">
        <f t="shared" ref="J143" si="61">I143*E143</f>
        <v>4936.01</v>
      </c>
      <c r="K143" s="144" t="s">
        <v>764</v>
      </c>
    </row>
    <row r="144" spans="1:11" ht="30" x14ac:dyDescent="0.25">
      <c r="A144" s="2" t="s">
        <v>512</v>
      </c>
      <c r="B144" s="12">
        <v>98059</v>
      </c>
      <c r="C144" s="2" t="s">
        <v>29</v>
      </c>
      <c r="D144" s="3" t="s">
        <v>338</v>
      </c>
      <c r="E144" s="14">
        <f>ORÇAMENTO!E146</f>
        <v>1</v>
      </c>
      <c r="F144" s="13" t="str">
        <f>ORÇAMENTO!F146</f>
        <v>UNID</v>
      </c>
      <c r="G144" s="5">
        <v>4031.93</v>
      </c>
      <c r="H144" s="5">
        <f t="shared" si="21"/>
        <v>4031.93</v>
      </c>
      <c r="I144" s="5">
        <f t="shared" si="22"/>
        <v>4031.93</v>
      </c>
      <c r="J144" s="5">
        <f t="shared" si="23"/>
        <v>4031.93</v>
      </c>
      <c r="K144" s="144" t="s">
        <v>764</v>
      </c>
    </row>
    <row r="145" spans="1:11" ht="30" x14ac:dyDescent="0.25">
      <c r="A145" s="2" t="s">
        <v>513</v>
      </c>
      <c r="B145" s="12">
        <v>98080</v>
      </c>
      <c r="C145" s="2" t="s">
        <v>29</v>
      </c>
      <c r="D145" s="3" t="s">
        <v>339</v>
      </c>
      <c r="E145" s="14">
        <f>ORÇAMENTO!E147</f>
        <v>1</v>
      </c>
      <c r="F145" s="13" t="str">
        <f>ORÇAMENTO!F147</f>
        <v>UNID</v>
      </c>
      <c r="G145" s="5">
        <v>9614.91</v>
      </c>
      <c r="H145" s="5">
        <f t="shared" ref="H145:H147" si="62">(G145*(1-$G$5))</f>
        <v>9614.91</v>
      </c>
      <c r="I145" s="5">
        <f t="shared" ref="I145:I147" si="63">(H145*(1+$I$5))</f>
        <v>9614.91</v>
      </c>
      <c r="J145" s="5">
        <f t="shared" ref="J145" si="64">I145*E145</f>
        <v>9614.91</v>
      </c>
      <c r="K145" s="144" t="s">
        <v>764</v>
      </c>
    </row>
    <row r="146" spans="1:11" ht="15" x14ac:dyDescent="0.25">
      <c r="A146" s="2" t="s">
        <v>514</v>
      </c>
      <c r="B146" s="2">
        <v>93358</v>
      </c>
      <c r="C146" s="2" t="s">
        <v>29</v>
      </c>
      <c r="D146" s="7" t="s">
        <v>141</v>
      </c>
      <c r="E146" s="14">
        <f>ORÇAMENTO!E148</f>
        <v>55</v>
      </c>
      <c r="F146" s="13" t="str">
        <f>ORÇAMENTO!F148</f>
        <v>M3</v>
      </c>
      <c r="G146" s="5">
        <v>92.88</v>
      </c>
      <c r="H146" s="5">
        <f t="shared" si="62"/>
        <v>92.88</v>
      </c>
      <c r="I146" s="5">
        <f t="shared" si="63"/>
        <v>92.88</v>
      </c>
      <c r="J146" s="5">
        <f>I146*E146</f>
        <v>5108.3999999999996</v>
      </c>
      <c r="K146" s="144" t="s">
        <v>791</v>
      </c>
    </row>
    <row r="147" spans="1:11" ht="15" x14ac:dyDescent="0.25">
      <c r="A147" s="2" t="s">
        <v>515</v>
      </c>
      <c r="B147" s="2">
        <v>104737</v>
      </c>
      <c r="C147" s="2" t="s">
        <v>29</v>
      </c>
      <c r="D147" s="7" t="s">
        <v>144</v>
      </c>
      <c r="E147" s="14">
        <f>ORÇAMENTO!E149</f>
        <v>4.75</v>
      </c>
      <c r="F147" s="13" t="str">
        <f>ORÇAMENTO!F149</f>
        <v>M3</v>
      </c>
      <c r="G147" s="5">
        <v>23.76</v>
      </c>
      <c r="H147" s="5">
        <f t="shared" si="62"/>
        <v>23.76</v>
      </c>
      <c r="I147" s="5">
        <f t="shared" si="63"/>
        <v>23.76</v>
      </c>
      <c r="J147" s="5">
        <f>I147*E147</f>
        <v>112.86000000000001</v>
      </c>
      <c r="K147" s="144" t="s">
        <v>792</v>
      </c>
    </row>
    <row r="148" spans="1:11" s="158" customFormat="1" ht="15" x14ac:dyDescent="0.25">
      <c r="A148" s="155" t="s">
        <v>211</v>
      </c>
      <c r="B148" s="155"/>
      <c r="C148" s="155"/>
      <c r="D148" s="156" t="s">
        <v>187</v>
      </c>
      <c r="E148" s="155"/>
      <c r="F148" s="159"/>
      <c r="G148" s="159"/>
      <c r="H148" s="159"/>
      <c r="I148" s="159"/>
      <c r="J148" s="159"/>
      <c r="K148" s="160"/>
    </row>
    <row r="149" spans="1:11" ht="186.75" customHeight="1" x14ac:dyDescent="0.25">
      <c r="A149" s="2" t="s">
        <v>212</v>
      </c>
      <c r="B149" s="2">
        <v>93358</v>
      </c>
      <c r="C149" s="2" t="s">
        <v>29</v>
      </c>
      <c r="D149" s="7" t="s">
        <v>141</v>
      </c>
      <c r="E149" s="14">
        <f>ORÇAMENTO!E151</f>
        <v>35.489999999999995</v>
      </c>
      <c r="F149" s="13" t="str">
        <f>ORÇAMENTO!F151</f>
        <v>M3</v>
      </c>
      <c r="G149" s="5">
        <v>92.88</v>
      </c>
      <c r="H149" s="5">
        <f t="shared" ref="H149:H167" si="65">(G149*(1-$G$5))</f>
        <v>92.88</v>
      </c>
      <c r="I149" s="5">
        <f t="shared" ref="I149:I167" si="66">(H149*(1+$I$5))</f>
        <v>92.88</v>
      </c>
      <c r="J149" s="5">
        <f>I149*E149</f>
        <v>3296.3111999999992</v>
      </c>
      <c r="K149" s="142" t="s">
        <v>749</v>
      </c>
    </row>
    <row r="150" spans="1:11" ht="159" customHeight="1" x14ac:dyDescent="0.25">
      <c r="A150" s="2" t="s">
        <v>213</v>
      </c>
      <c r="B150" s="2">
        <v>94266</v>
      </c>
      <c r="C150" s="2" t="s">
        <v>29</v>
      </c>
      <c r="D150" s="7" t="s">
        <v>145</v>
      </c>
      <c r="E150" s="14">
        <f>ORÇAMENTO!E152</f>
        <v>1183</v>
      </c>
      <c r="F150" s="13" t="str">
        <f>ORÇAMENTO!F152</f>
        <v>M</v>
      </c>
      <c r="G150" s="5">
        <v>55.63</v>
      </c>
      <c r="H150" s="5">
        <f t="shared" si="65"/>
        <v>55.63</v>
      </c>
      <c r="I150" s="5">
        <f t="shared" si="66"/>
        <v>55.63</v>
      </c>
      <c r="J150" s="5">
        <f t="shared" ref="J150:J167" si="67">I150*E150</f>
        <v>65810.290000000008</v>
      </c>
      <c r="K150" s="142" t="s">
        <v>741</v>
      </c>
    </row>
    <row r="151" spans="1:11" ht="182.25" customHeight="1" x14ac:dyDescent="0.25">
      <c r="A151" s="2" t="s">
        <v>214</v>
      </c>
      <c r="B151" s="2">
        <v>104737</v>
      </c>
      <c r="C151" s="2" t="s">
        <v>29</v>
      </c>
      <c r="D151" s="7" t="s">
        <v>144</v>
      </c>
      <c r="E151" s="14">
        <f>ORÇAMENTO!E153</f>
        <v>8.8724999999999987</v>
      </c>
      <c r="F151" s="13" t="str">
        <f>ORÇAMENTO!F153</f>
        <v>M3</v>
      </c>
      <c r="G151" s="5">
        <v>23.76</v>
      </c>
      <c r="H151" s="5">
        <f t="shared" si="65"/>
        <v>23.76</v>
      </c>
      <c r="I151" s="5">
        <f t="shared" si="66"/>
        <v>23.76</v>
      </c>
      <c r="J151" s="5">
        <f>I151*E151</f>
        <v>210.81059999999999</v>
      </c>
      <c r="K151" s="142" t="s">
        <v>750</v>
      </c>
    </row>
    <row r="152" spans="1:11" s="55" customFormat="1" ht="60" x14ac:dyDescent="0.25">
      <c r="A152" s="13" t="s">
        <v>240</v>
      </c>
      <c r="B152" s="13">
        <v>102098</v>
      </c>
      <c r="C152" s="13" t="s">
        <v>29</v>
      </c>
      <c r="D152" s="7" t="s">
        <v>157</v>
      </c>
      <c r="E152" s="14">
        <f>ORÇAMENTO!E154</f>
        <v>9.56</v>
      </c>
      <c r="F152" s="13" t="str">
        <f>ORÇAMENTO!F154</f>
        <v>M3</v>
      </c>
      <c r="G152" s="15">
        <v>2591.1</v>
      </c>
      <c r="H152" s="15">
        <f t="shared" si="65"/>
        <v>2591.1</v>
      </c>
      <c r="I152" s="15">
        <f t="shared" si="66"/>
        <v>2591.1</v>
      </c>
      <c r="J152" s="15">
        <f>I152*E152</f>
        <v>24770.916000000001</v>
      </c>
      <c r="K152" s="142" t="s">
        <v>751</v>
      </c>
    </row>
    <row r="153" spans="1:11" s="107" customFormat="1" ht="45" x14ac:dyDescent="0.25">
      <c r="A153" s="2" t="s">
        <v>241</v>
      </c>
      <c r="B153" s="2">
        <v>104739</v>
      </c>
      <c r="C153" s="2" t="s">
        <v>29</v>
      </c>
      <c r="D153" s="7" t="s">
        <v>140</v>
      </c>
      <c r="E153" s="14">
        <f>ORÇAMENTO!E155</f>
        <v>345</v>
      </c>
      <c r="F153" s="13" t="str">
        <f>ORÇAMENTO!F155</f>
        <v>M3</v>
      </c>
      <c r="G153" s="5">
        <v>97.38</v>
      </c>
      <c r="H153" s="5">
        <f t="shared" si="65"/>
        <v>97.38</v>
      </c>
      <c r="I153" s="5">
        <f t="shared" si="66"/>
        <v>97.38</v>
      </c>
      <c r="J153" s="5">
        <f t="shared" si="67"/>
        <v>33596.1</v>
      </c>
      <c r="K153" s="141" t="s">
        <v>860</v>
      </c>
    </row>
    <row r="154" spans="1:11" ht="30" x14ac:dyDescent="0.25">
      <c r="A154" s="2" t="s">
        <v>242</v>
      </c>
      <c r="B154" s="2">
        <v>105597</v>
      </c>
      <c r="C154" s="2" t="s">
        <v>29</v>
      </c>
      <c r="D154" s="3" t="s">
        <v>143</v>
      </c>
      <c r="E154" s="14">
        <f>ORÇAMENTO!E156</f>
        <v>5808.64</v>
      </c>
      <c r="F154" s="13" t="str">
        <f>ORÇAMENTO!F156</f>
        <v>M2</v>
      </c>
      <c r="G154" s="5">
        <v>4.1399999999999997</v>
      </c>
      <c r="H154" s="5">
        <f>(G154*(1-$G$5))</f>
        <v>4.1399999999999997</v>
      </c>
      <c r="I154" s="5">
        <f t="shared" si="66"/>
        <v>4.1399999999999997</v>
      </c>
      <c r="J154" s="5">
        <f t="shared" si="67"/>
        <v>24047.7696</v>
      </c>
      <c r="K154" s="144" t="s">
        <v>795</v>
      </c>
    </row>
    <row r="155" spans="1:11" s="107" customFormat="1" ht="30" x14ac:dyDescent="0.25">
      <c r="A155" s="2" t="s">
        <v>392</v>
      </c>
      <c r="B155" s="2">
        <v>92397</v>
      </c>
      <c r="C155" s="2" t="s">
        <v>29</v>
      </c>
      <c r="D155" s="3" t="s">
        <v>543</v>
      </c>
      <c r="E155" s="14">
        <f>ORÇAMENTO!E157</f>
        <v>705.5</v>
      </c>
      <c r="F155" s="13" t="str">
        <f>ORÇAMENTO!F157</f>
        <v>M2</v>
      </c>
      <c r="G155" s="5">
        <v>72.37</v>
      </c>
      <c r="H155" s="5">
        <f>(G155*(1-$G$5))</f>
        <v>72.37</v>
      </c>
      <c r="I155" s="5">
        <f t="shared" si="66"/>
        <v>72.37</v>
      </c>
      <c r="J155" s="5">
        <f t="shared" si="67"/>
        <v>51057.035000000003</v>
      </c>
      <c r="K155" s="141" t="s">
        <v>811</v>
      </c>
    </row>
    <row r="156" spans="1:11" ht="21" customHeight="1" x14ac:dyDescent="0.25">
      <c r="A156" s="2" t="s">
        <v>516</v>
      </c>
      <c r="B156" s="2">
        <v>92396</v>
      </c>
      <c r="C156" s="2" t="s">
        <v>29</v>
      </c>
      <c r="D156" s="54" t="s">
        <v>694</v>
      </c>
      <c r="E156" s="14">
        <f>ORÇAMENTO!E158</f>
        <v>2744.85</v>
      </c>
      <c r="F156" s="13" t="str">
        <f>ORÇAMENTO!F158</f>
        <v>M2</v>
      </c>
      <c r="G156" s="5">
        <v>82.64</v>
      </c>
      <c r="H156" s="5">
        <f t="shared" si="65"/>
        <v>82.64</v>
      </c>
      <c r="I156" s="5">
        <f t="shared" si="66"/>
        <v>82.64</v>
      </c>
      <c r="J156" s="5">
        <f>I156*E156</f>
        <v>226834.40399999998</v>
      </c>
      <c r="K156" s="144" t="s">
        <v>812</v>
      </c>
    </row>
    <row r="157" spans="1:11" ht="63.75" customHeight="1" x14ac:dyDescent="0.25">
      <c r="A157" s="2" t="s">
        <v>517</v>
      </c>
      <c r="B157" s="2">
        <v>105004</v>
      </c>
      <c r="C157" s="2" t="s">
        <v>29</v>
      </c>
      <c r="D157" s="3" t="s">
        <v>149</v>
      </c>
      <c r="E157" s="14">
        <f>ORÇAMENTO!E159</f>
        <v>65</v>
      </c>
      <c r="F157" s="13" t="str">
        <f>ORÇAMENTO!F159</f>
        <v>M2</v>
      </c>
      <c r="G157" s="5">
        <v>126.4</v>
      </c>
      <c r="H157" s="5">
        <f t="shared" si="65"/>
        <v>126.4</v>
      </c>
      <c r="I157" s="5">
        <f t="shared" si="66"/>
        <v>126.4</v>
      </c>
      <c r="J157" s="5">
        <f t="shared" si="67"/>
        <v>8216</v>
      </c>
      <c r="K157" s="141" t="s">
        <v>752</v>
      </c>
    </row>
    <row r="158" spans="1:11" ht="15" x14ac:dyDescent="0.25">
      <c r="A158" s="2" t="s">
        <v>518</v>
      </c>
      <c r="B158" s="2">
        <v>104658</v>
      </c>
      <c r="C158" s="2" t="s">
        <v>29</v>
      </c>
      <c r="D158" s="3" t="s">
        <v>150</v>
      </c>
      <c r="E158" s="14">
        <f>ORÇAMENTO!E160</f>
        <v>119.5</v>
      </c>
      <c r="F158" s="13" t="str">
        <f>ORÇAMENTO!F160</f>
        <v>M2</v>
      </c>
      <c r="G158" s="5">
        <v>152.1</v>
      </c>
      <c r="H158" s="5">
        <f t="shared" si="65"/>
        <v>152.1</v>
      </c>
      <c r="I158" s="5">
        <f t="shared" si="66"/>
        <v>152.1</v>
      </c>
      <c r="J158" s="5">
        <f t="shared" si="67"/>
        <v>18175.95</v>
      </c>
      <c r="K158" s="144" t="s">
        <v>753</v>
      </c>
    </row>
    <row r="159" spans="1:11" ht="191.25" customHeight="1" x14ac:dyDescent="0.25">
      <c r="A159" s="2" t="s">
        <v>519</v>
      </c>
      <c r="B159" s="2">
        <v>95241</v>
      </c>
      <c r="C159" s="2" t="s">
        <v>29</v>
      </c>
      <c r="D159" s="3" t="s">
        <v>146</v>
      </c>
      <c r="E159" s="14">
        <f>ORÇAMENTO!E161</f>
        <v>405</v>
      </c>
      <c r="F159" s="13" t="str">
        <f>ORÇAMENTO!F161</f>
        <v>M2</v>
      </c>
      <c r="G159" s="5">
        <v>38.130000000000003</v>
      </c>
      <c r="H159" s="5">
        <f t="shared" si="65"/>
        <v>38.130000000000003</v>
      </c>
      <c r="I159" s="5">
        <f t="shared" si="66"/>
        <v>38.130000000000003</v>
      </c>
      <c r="J159" s="5">
        <f t="shared" si="67"/>
        <v>15442.650000000001</v>
      </c>
      <c r="K159" s="141" t="s">
        <v>757</v>
      </c>
    </row>
    <row r="160" spans="1:11" ht="127.5" customHeight="1" x14ac:dyDescent="0.25">
      <c r="A160" s="2" t="s">
        <v>520</v>
      </c>
      <c r="B160" s="2">
        <v>94994</v>
      </c>
      <c r="C160" s="2" t="s">
        <v>29</v>
      </c>
      <c r="D160" s="3" t="s">
        <v>147</v>
      </c>
      <c r="E160" s="14">
        <f>ORÇAMENTO!E162</f>
        <v>343.35</v>
      </c>
      <c r="F160" s="13" t="str">
        <f>ORÇAMENTO!F162</f>
        <v>M2</v>
      </c>
      <c r="G160" s="5">
        <v>103.35</v>
      </c>
      <c r="H160" s="5">
        <f t="shared" si="65"/>
        <v>103.35</v>
      </c>
      <c r="I160" s="5">
        <f t="shared" si="66"/>
        <v>103.35</v>
      </c>
      <c r="J160" s="5">
        <f t="shared" si="67"/>
        <v>35485.222500000003</v>
      </c>
      <c r="K160" s="141" t="s">
        <v>754</v>
      </c>
    </row>
    <row r="161" spans="1:11" ht="109.5" customHeight="1" x14ac:dyDescent="0.25">
      <c r="A161" s="2" t="s">
        <v>521</v>
      </c>
      <c r="B161" s="2">
        <v>97097</v>
      </c>
      <c r="C161" s="2" t="s">
        <v>29</v>
      </c>
      <c r="D161" s="7" t="s">
        <v>148</v>
      </c>
      <c r="E161" s="14">
        <f>ORÇAMENTO!E163</f>
        <v>248.35</v>
      </c>
      <c r="F161" s="13" t="str">
        <f>ORÇAMENTO!F163</f>
        <v>M2</v>
      </c>
      <c r="G161" s="5">
        <v>38.340000000000003</v>
      </c>
      <c r="H161" s="5">
        <f t="shared" si="65"/>
        <v>38.340000000000003</v>
      </c>
      <c r="I161" s="5">
        <f t="shared" si="66"/>
        <v>38.340000000000003</v>
      </c>
      <c r="J161" s="5">
        <f t="shared" si="67"/>
        <v>9521.7390000000014</v>
      </c>
      <c r="K161" s="141" t="s">
        <v>755</v>
      </c>
    </row>
    <row r="162" spans="1:11" ht="84" customHeight="1" x14ac:dyDescent="0.25">
      <c r="A162" s="2" t="s">
        <v>522</v>
      </c>
      <c r="B162" s="2">
        <v>90950</v>
      </c>
      <c r="C162" s="2" t="s">
        <v>29</v>
      </c>
      <c r="D162" s="3" t="s">
        <v>151</v>
      </c>
      <c r="E162" s="14">
        <f>ORÇAMENTO!E164</f>
        <v>61.400000000000006</v>
      </c>
      <c r="F162" s="13" t="str">
        <f>ORÇAMENTO!F164</f>
        <v>M2</v>
      </c>
      <c r="G162" s="5">
        <v>102.87</v>
      </c>
      <c r="H162" s="5">
        <f t="shared" si="65"/>
        <v>102.87</v>
      </c>
      <c r="I162" s="5">
        <f t="shared" si="66"/>
        <v>102.87</v>
      </c>
      <c r="J162" s="5">
        <f t="shared" si="67"/>
        <v>6316.2180000000008</v>
      </c>
      <c r="K162" s="141" t="s">
        <v>758</v>
      </c>
    </row>
    <row r="163" spans="1:11" ht="30" x14ac:dyDescent="0.25">
      <c r="A163" s="2" t="s">
        <v>523</v>
      </c>
      <c r="B163" s="2">
        <v>101090</v>
      </c>
      <c r="C163" s="2" t="s">
        <v>29</v>
      </c>
      <c r="D163" s="3" t="s">
        <v>462</v>
      </c>
      <c r="E163" s="14">
        <f>ORÇAMENTO!E165</f>
        <v>729.62</v>
      </c>
      <c r="F163" s="13" t="str">
        <f>ORÇAMENTO!F165</f>
        <v>M2</v>
      </c>
      <c r="G163" s="5">
        <v>237.39</v>
      </c>
      <c r="H163" s="5">
        <f t="shared" ref="H163" si="68">(G163*(1-$G$5))</f>
        <v>237.39</v>
      </c>
      <c r="I163" s="5">
        <f t="shared" ref="I163" si="69">(H163*(1+$I$5))</f>
        <v>237.39</v>
      </c>
      <c r="J163" s="5">
        <f>I163*E163</f>
        <v>173204.49179999999</v>
      </c>
      <c r="K163" s="144" t="s">
        <v>810</v>
      </c>
    </row>
    <row r="164" spans="1:11" ht="80.25" customHeight="1" x14ac:dyDescent="0.25">
      <c r="A164" s="2" t="s">
        <v>524</v>
      </c>
      <c r="B164" s="2">
        <v>87262</v>
      </c>
      <c r="C164" s="2" t="s">
        <v>29</v>
      </c>
      <c r="D164" s="3" t="s">
        <v>152</v>
      </c>
      <c r="E164" s="14">
        <f>ORÇAMENTO!E166</f>
        <v>61.400000000000006</v>
      </c>
      <c r="F164" s="13" t="str">
        <f>ORÇAMENTO!F166</f>
        <v>M2</v>
      </c>
      <c r="G164" s="5">
        <v>126.19</v>
      </c>
      <c r="H164" s="5">
        <f t="shared" si="65"/>
        <v>126.19</v>
      </c>
      <c r="I164" s="5">
        <f t="shared" si="66"/>
        <v>126.19</v>
      </c>
      <c r="J164" s="5">
        <f t="shared" si="67"/>
        <v>7748.0660000000007</v>
      </c>
      <c r="K164" s="141" t="s">
        <v>758</v>
      </c>
    </row>
    <row r="165" spans="1:11" ht="66.75" customHeight="1" x14ac:dyDescent="0.25">
      <c r="A165" s="2" t="s">
        <v>525</v>
      </c>
      <c r="B165" s="2">
        <v>87273</v>
      </c>
      <c r="C165" s="2" t="s">
        <v>29</v>
      </c>
      <c r="D165" s="7" t="s">
        <v>155</v>
      </c>
      <c r="E165" s="14">
        <f>ORÇAMENTO!E167</f>
        <v>113.39999999999999</v>
      </c>
      <c r="F165" s="13" t="str">
        <f>ORÇAMENTO!F167</f>
        <v>M2</v>
      </c>
      <c r="G165" s="5">
        <v>67.47</v>
      </c>
      <c r="H165" s="5">
        <f t="shared" si="65"/>
        <v>67.47</v>
      </c>
      <c r="I165" s="5">
        <f t="shared" si="66"/>
        <v>67.47</v>
      </c>
      <c r="J165" s="5">
        <f t="shared" si="67"/>
        <v>7651.097999999999</v>
      </c>
      <c r="K165" s="141" t="s">
        <v>756</v>
      </c>
    </row>
    <row r="166" spans="1:11" ht="75" x14ac:dyDescent="0.25">
      <c r="A166" s="2" t="s">
        <v>563</v>
      </c>
      <c r="B166" s="2">
        <v>96486</v>
      </c>
      <c r="C166" s="2" t="s">
        <v>29</v>
      </c>
      <c r="D166" s="3" t="s">
        <v>186</v>
      </c>
      <c r="E166" s="14">
        <f>ORÇAMENTO!E168</f>
        <v>61.400000000000006</v>
      </c>
      <c r="F166" s="13" t="str">
        <f>ORÇAMENTO!F168</f>
        <v>M2</v>
      </c>
      <c r="G166" s="5">
        <v>88.71</v>
      </c>
      <c r="H166" s="5">
        <f t="shared" si="65"/>
        <v>88.71</v>
      </c>
      <c r="I166" s="5">
        <f t="shared" si="66"/>
        <v>88.71</v>
      </c>
      <c r="J166" s="5">
        <f t="shared" si="67"/>
        <v>5446.7939999999999</v>
      </c>
      <c r="K166" s="141" t="s">
        <v>758</v>
      </c>
    </row>
    <row r="167" spans="1:11" ht="15" x14ac:dyDescent="0.25">
      <c r="A167" s="2" t="s">
        <v>566</v>
      </c>
      <c r="B167" s="12" t="str">
        <f>'COMPOSIÇÕES PRÓPRIAS'!B22</f>
        <v>CP04</v>
      </c>
      <c r="C167" s="2" t="s">
        <v>98</v>
      </c>
      <c r="D167" s="3" t="str">
        <f>'COMPOSIÇÕES PRÓPRIAS'!D22</f>
        <v>EXECUÇÃO DE DECK EM MADEIRA (105,00M2)</v>
      </c>
      <c r="E167" s="14">
        <f>ORÇAMENTO!E169</f>
        <v>1</v>
      </c>
      <c r="F167" s="13" t="str">
        <f>ORÇAMENTO!F169</f>
        <v>UNID</v>
      </c>
      <c r="G167" s="5">
        <f>'COMPOSIÇÕES PRÓPRIAS'!I22</f>
        <v>41608.950000000004</v>
      </c>
      <c r="H167" s="5">
        <f t="shared" si="65"/>
        <v>41608.950000000004</v>
      </c>
      <c r="I167" s="5">
        <f t="shared" si="66"/>
        <v>41608.950000000004</v>
      </c>
      <c r="J167" s="5">
        <f t="shared" si="67"/>
        <v>41608.950000000004</v>
      </c>
      <c r="K167" s="144" t="s">
        <v>759</v>
      </c>
    </row>
    <row r="168" spans="1:11" s="158" customFormat="1" ht="15" x14ac:dyDescent="0.25">
      <c r="A168" s="155" t="s">
        <v>217</v>
      </c>
      <c r="B168" s="155"/>
      <c r="C168" s="155"/>
      <c r="D168" s="156" t="s">
        <v>234</v>
      </c>
      <c r="E168" s="155"/>
      <c r="F168" s="159"/>
      <c r="G168" s="159"/>
      <c r="H168" s="159"/>
      <c r="I168" s="159"/>
      <c r="J168" s="159"/>
      <c r="K168" s="160"/>
    </row>
    <row r="169" spans="1:11" ht="60" x14ac:dyDescent="0.25">
      <c r="A169" s="2" t="s">
        <v>218</v>
      </c>
      <c r="B169" s="2">
        <v>90846</v>
      </c>
      <c r="C169" s="2" t="s">
        <v>29</v>
      </c>
      <c r="D169" s="3" t="s">
        <v>215</v>
      </c>
      <c r="E169" s="14">
        <f>ORÇAMENTO!E171</f>
        <v>4</v>
      </c>
      <c r="F169" s="13" t="str">
        <f>ORÇAMENTO!F171</f>
        <v>UNID</v>
      </c>
      <c r="G169" s="5">
        <v>1862.47</v>
      </c>
      <c r="H169" s="5">
        <f t="shared" ref="H169:H175" si="70">(G169*(1-$G$5))</f>
        <v>1862.47</v>
      </c>
      <c r="I169" s="5">
        <f t="shared" ref="I169:I175" si="71">(H169*(1+$I$5))</f>
        <v>1862.47</v>
      </c>
      <c r="J169" s="5">
        <f>I169*E169</f>
        <v>7449.88</v>
      </c>
      <c r="K169" s="141" t="s">
        <v>744</v>
      </c>
    </row>
    <row r="170" spans="1:11" ht="30" x14ac:dyDescent="0.25">
      <c r="A170" s="2" t="s">
        <v>219</v>
      </c>
      <c r="B170" s="2">
        <v>90842</v>
      </c>
      <c r="C170" s="2" t="s">
        <v>29</v>
      </c>
      <c r="D170" s="3" t="s">
        <v>216</v>
      </c>
      <c r="E170" s="14">
        <f>ORÇAMENTO!E172</f>
        <v>8</v>
      </c>
      <c r="F170" s="13" t="str">
        <f>ORÇAMENTO!F172</f>
        <v>UNID</v>
      </c>
      <c r="G170" s="5">
        <v>1372.93</v>
      </c>
      <c r="H170" s="5">
        <f t="shared" si="70"/>
        <v>1372.93</v>
      </c>
      <c r="I170" s="5">
        <f t="shared" si="71"/>
        <v>1372.93</v>
      </c>
      <c r="J170" s="5">
        <f>I170*E170</f>
        <v>10983.44</v>
      </c>
      <c r="K170" s="141" t="s">
        <v>745</v>
      </c>
    </row>
    <row r="171" spans="1:11" ht="45" x14ac:dyDescent="0.25">
      <c r="A171" s="2" t="s">
        <v>220</v>
      </c>
      <c r="B171" s="2">
        <v>94569</v>
      </c>
      <c r="C171" s="2" t="s">
        <v>29</v>
      </c>
      <c r="D171" s="3" t="s">
        <v>393</v>
      </c>
      <c r="E171" s="14">
        <f>ORÇAMENTO!E173</f>
        <v>3.9599999999999995</v>
      </c>
      <c r="F171" s="13" t="str">
        <f>ORÇAMENTO!F173</f>
        <v>M2</v>
      </c>
      <c r="G171" s="5">
        <v>787.24</v>
      </c>
      <c r="H171" s="5">
        <f t="shared" ref="H171" si="72">(G171*(1-$G$5))</f>
        <v>787.24</v>
      </c>
      <c r="I171" s="5">
        <f t="shared" ref="I171" si="73">(H171*(1+$I$5))</f>
        <v>787.24</v>
      </c>
      <c r="J171" s="5">
        <f>I171*E171</f>
        <v>3117.4703999999997</v>
      </c>
      <c r="K171" s="141" t="s">
        <v>746</v>
      </c>
    </row>
    <row r="172" spans="1:11" s="107" customFormat="1" ht="96" customHeight="1" x14ac:dyDescent="0.25">
      <c r="A172" s="2" t="s">
        <v>221</v>
      </c>
      <c r="B172" s="2">
        <v>99842</v>
      </c>
      <c r="C172" s="2" t="s">
        <v>29</v>
      </c>
      <c r="D172" s="54" t="s">
        <v>570</v>
      </c>
      <c r="E172" s="14">
        <f>ORÇAMENTO!E174</f>
        <v>117</v>
      </c>
      <c r="F172" s="13" t="str">
        <f>ORÇAMENTO!F174</f>
        <v>M</v>
      </c>
      <c r="G172" s="5">
        <v>507.02</v>
      </c>
      <c r="H172" s="5">
        <f t="shared" si="70"/>
        <v>507.02</v>
      </c>
      <c r="I172" s="5">
        <f t="shared" si="71"/>
        <v>507.02</v>
      </c>
      <c r="J172" s="5">
        <f t="shared" ref="J172:J175" si="74">I172*E172</f>
        <v>59321.34</v>
      </c>
      <c r="K172" s="141" t="s">
        <v>747</v>
      </c>
    </row>
    <row r="173" spans="1:11" ht="15" x14ac:dyDescent="0.25">
      <c r="A173" s="2" t="s">
        <v>222</v>
      </c>
      <c r="B173" s="2">
        <v>100717</v>
      </c>
      <c r="C173" s="2" t="s">
        <v>29</v>
      </c>
      <c r="D173" s="3" t="s">
        <v>243</v>
      </c>
      <c r="E173" s="14">
        <f>ORÇAMENTO!E175</f>
        <v>128.70000000000002</v>
      </c>
      <c r="F173" s="13" t="str">
        <f>ORÇAMENTO!F175</f>
        <v>M2</v>
      </c>
      <c r="G173" s="5">
        <v>10.24</v>
      </c>
      <c r="H173" s="5">
        <f t="shared" si="70"/>
        <v>10.24</v>
      </c>
      <c r="I173" s="5">
        <f t="shared" si="71"/>
        <v>10.24</v>
      </c>
      <c r="J173" s="5">
        <f t="shared" si="74"/>
        <v>1317.8880000000001</v>
      </c>
      <c r="K173" s="141" t="s">
        <v>748</v>
      </c>
    </row>
    <row r="174" spans="1:11" ht="30" x14ac:dyDescent="0.25">
      <c r="A174" s="2" t="s">
        <v>223</v>
      </c>
      <c r="B174" s="2">
        <v>100721</v>
      </c>
      <c r="C174" s="2" t="s">
        <v>29</v>
      </c>
      <c r="D174" s="3" t="s">
        <v>244</v>
      </c>
      <c r="E174" s="14">
        <f>ORÇAMENTO!E176</f>
        <v>128.70000000000002</v>
      </c>
      <c r="F174" s="13" t="str">
        <f>ORÇAMENTO!F176</f>
        <v>M2</v>
      </c>
      <c r="G174" s="5">
        <v>26.37</v>
      </c>
      <c r="H174" s="5">
        <f t="shared" si="70"/>
        <v>26.37</v>
      </c>
      <c r="I174" s="5">
        <f t="shared" si="71"/>
        <v>26.37</v>
      </c>
      <c r="J174" s="5">
        <f t="shared" si="74"/>
        <v>3393.8190000000004</v>
      </c>
      <c r="K174" s="141" t="s">
        <v>748</v>
      </c>
    </row>
    <row r="175" spans="1:11" ht="30" x14ac:dyDescent="0.25">
      <c r="A175" s="2" t="s">
        <v>250</v>
      </c>
      <c r="B175" s="2">
        <v>100726</v>
      </c>
      <c r="C175" s="2" t="s">
        <v>29</v>
      </c>
      <c r="D175" s="3" t="s">
        <v>245</v>
      </c>
      <c r="E175" s="14">
        <f>ORÇAMENTO!E177</f>
        <v>128.70000000000002</v>
      </c>
      <c r="F175" s="13" t="str">
        <f>ORÇAMENTO!F177</f>
        <v>M2</v>
      </c>
      <c r="G175" s="5">
        <v>28.62</v>
      </c>
      <c r="H175" s="5">
        <f t="shared" si="70"/>
        <v>28.62</v>
      </c>
      <c r="I175" s="5">
        <f t="shared" si="71"/>
        <v>28.62</v>
      </c>
      <c r="J175" s="5">
        <f t="shared" si="74"/>
        <v>3683.3940000000007</v>
      </c>
      <c r="K175" s="141" t="s">
        <v>748</v>
      </c>
    </row>
    <row r="176" spans="1:11" s="158" customFormat="1" ht="15" x14ac:dyDescent="0.25">
      <c r="A176" s="155" t="s">
        <v>224</v>
      </c>
      <c r="B176" s="155"/>
      <c r="C176" s="155"/>
      <c r="D176" s="156" t="s">
        <v>26</v>
      </c>
      <c r="E176" s="155"/>
      <c r="F176" s="159"/>
      <c r="G176" s="159"/>
      <c r="H176" s="159"/>
      <c r="I176" s="159"/>
      <c r="J176" s="159"/>
      <c r="K176" s="160"/>
    </row>
    <row r="177" spans="1:11" s="39" customFormat="1" ht="75" x14ac:dyDescent="0.25">
      <c r="A177" s="13" t="s">
        <v>225</v>
      </c>
      <c r="B177" s="13">
        <v>102194</v>
      </c>
      <c r="C177" s="13" t="s">
        <v>29</v>
      </c>
      <c r="D177" s="7" t="s">
        <v>74</v>
      </c>
      <c r="E177" s="14">
        <f>ORÇAMENTO!E179</f>
        <v>61.4</v>
      </c>
      <c r="F177" s="13" t="str">
        <f>ORÇAMENTO!F179</f>
        <v>M2</v>
      </c>
      <c r="G177" s="15">
        <v>8.52</v>
      </c>
      <c r="H177" s="15">
        <f t="shared" ref="H177:H181" si="75">(G177*(1-$G$5))</f>
        <v>8.52</v>
      </c>
      <c r="I177" s="15">
        <f t="shared" ref="I177:I181" si="76">(H177*(1+$I$5))</f>
        <v>8.52</v>
      </c>
      <c r="J177" s="15">
        <f t="shared" ref="J177:J181" si="77">I177*E177</f>
        <v>523.12799999999993</v>
      </c>
      <c r="K177" s="141" t="s">
        <v>758</v>
      </c>
    </row>
    <row r="178" spans="1:11" s="39" customFormat="1" ht="75" x14ac:dyDescent="0.25">
      <c r="A178" s="13" t="s">
        <v>226</v>
      </c>
      <c r="B178" s="13">
        <v>102197</v>
      </c>
      <c r="C178" s="13" t="s">
        <v>29</v>
      </c>
      <c r="D178" s="7" t="s">
        <v>75</v>
      </c>
      <c r="E178" s="14">
        <f>ORÇAMENTO!E180</f>
        <v>61.4</v>
      </c>
      <c r="F178" s="13" t="str">
        <f>ORÇAMENTO!F180</f>
        <v>M2</v>
      </c>
      <c r="G178" s="15">
        <v>31.18</v>
      </c>
      <c r="H178" s="15">
        <f t="shared" si="75"/>
        <v>31.18</v>
      </c>
      <c r="I178" s="15">
        <f t="shared" si="76"/>
        <v>31.18</v>
      </c>
      <c r="J178" s="15">
        <f t="shared" si="77"/>
        <v>1914.452</v>
      </c>
      <c r="K178" s="141" t="s">
        <v>758</v>
      </c>
    </row>
    <row r="179" spans="1:11" s="39" customFormat="1" ht="75" x14ac:dyDescent="0.25">
      <c r="A179" s="13" t="s">
        <v>227</v>
      </c>
      <c r="B179" s="13">
        <v>102230</v>
      </c>
      <c r="C179" s="13" t="s">
        <v>29</v>
      </c>
      <c r="D179" s="7" t="s">
        <v>76</v>
      </c>
      <c r="E179" s="14">
        <f>ORÇAMENTO!E181</f>
        <v>61.4</v>
      </c>
      <c r="F179" s="13" t="str">
        <f>ORÇAMENTO!F181</f>
        <v>M2</v>
      </c>
      <c r="G179" s="15">
        <v>25.1</v>
      </c>
      <c r="H179" s="15">
        <f t="shared" si="75"/>
        <v>25.1</v>
      </c>
      <c r="I179" s="15">
        <f t="shared" si="76"/>
        <v>25.1</v>
      </c>
      <c r="J179" s="15">
        <f t="shared" si="77"/>
        <v>1541.14</v>
      </c>
      <c r="K179" s="141" t="s">
        <v>758</v>
      </c>
    </row>
    <row r="180" spans="1:11" s="39" customFormat="1" ht="63" customHeight="1" x14ac:dyDescent="0.25">
      <c r="A180" s="13" t="s">
        <v>228</v>
      </c>
      <c r="B180" s="13">
        <v>88415</v>
      </c>
      <c r="C180" s="13" t="s">
        <v>29</v>
      </c>
      <c r="D180" s="7" t="s">
        <v>72</v>
      </c>
      <c r="E180" s="14">
        <f>ORÇAMENTO!E182</f>
        <v>211.2</v>
      </c>
      <c r="F180" s="13" t="str">
        <f>ORÇAMENTO!F182</f>
        <v>M2</v>
      </c>
      <c r="G180" s="15">
        <v>4.34</v>
      </c>
      <c r="H180" s="15">
        <f t="shared" si="75"/>
        <v>4.34</v>
      </c>
      <c r="I180" s="15">
        <f t="shared" si="76"/>
        <v>4.34</v>
      </c>
      <c r="J180" s="15">
        <f t="shared" si="77"/>
        <v>916.60799999999995</v>
      </c>
      <c r="K180" s="142" t="s">
        <v>742</v>
      </c>
    </row>
    <row r="181" spans="1:11" s="39" customFormat="1" ht="66" customHeight="1" x14ac:dyDescent="0.25">
      <c r="A181" s="13" t="s">
        <v>229</v>
      </c>
      <c r="B181" s="13">
        <v>88489</v>
      </c>
      <c r="C181" s="13" t="s">
        <v>29</v>
      </c>
      <c r="D181" s="7" t="s">
        <v>73</v>
      </c>
      <c r="E181" s="14">
        <f>ORÇAMENTO!E183</f>
        <v>211.2</v>
      </c>
      <c r="F181" s="13" t="str">
        <f>ORÇAMENTO!F183</f>
        <v>M2</v>
      </c>
      <c r="G181" s="15">
        <v>13.74</v>
      </c>
      <c r="H181" s="15">
        <f t="shared" si="75"/>
        <v>13.74</v>
      </c>
      <c r="I181" s="15">
        <f t="shared" si="76"/>
        <v>13.74</v>
      </c>
      <c r="J181" s="15">
        <f t="shared" si="77"/>
        <v>2901.8879999999999</v>
      </c>
      <c r="K181" s="142" t="s">
        <v>742</v>
      </c>
    </row>
    <row r="182" spans="1:11" s="39" customFormat="1" ht="155.25" customHeight="1" x14ac:dyDescent="0.25">
      <c r="A182" s="13" t="s">
        <v>230</v>
      </c>
      <c r="B182" s="13">
        <v>102498</v>
      </c>
      <c r="C182" s="13" t="s">
        <v>29</v>
      </c>
      <c r="D182" s="7" t="s">
        <v>248</v>
      </c>
      <c r="E182" s="14">
        <f>ORÇAMENTO!E184</f>
        <v>1183</v>
      </c>
      <c r="F182" s="13" t="str">
        <f>ORÇAMENTO!F184</f>
        <v>M</v>
      </c>
      <c r="G182" s="15">
        <v>1.65</v>
      </c>
      <c r="H182" s="15">
        <f t="shared" ref="H182" si="78">(G182*(1-$G$5))</f>
        <v>1.65</v>
      </c>
      <c r="I182" s="15">
        <f t="shared" ref="I182" si="79">(H182*(1+$I$5))</f>
        <v>1.65</v>
      </c>
      <c r="J182" s="15">
        <f t="shared" ref="J182" si="80">I182*E182</f>
        <v>1951.9499999999998</v>
      </c>
      <c r="K182" s="142" t="s">
        <v>741</v>
      </c>
    </row>
    <row r="183" spans="1:11" s="39" customFormat="1" ht="30" x14ac:dyDescent="0.25">
      <c r="A183" s="13" t="s">
        <v>231</v>
      </c>
      <c r="B183" s="13">
        <v>102512</v>
      </c>
      <c r="C183" s="13" t="s">
        <v>29</v>
      </c>
      <c r="D183" s="7" t="s">
        <v>247</v>
      </c>
      <c r="E183" s="14">
        <f>ORÇAMENTO!E185</f>
        <v>92.06</v>
      </c>
      <c r="F183" s="13" t="str">
        <f>ORÇAMENTO!F185</f>
        <v>M</v>
      </c>
      <c r="G183" s="15">
        <v>6.55</v>
      </c>
      <c r="H183" s="15">
        <f t="shared" ref="H183" si="81">(G183*(1-$G$5))</f>
        <v>6.55</v>
      </c>
      <c r="I183" s="15">
        <f t="shared" ref="I183" si="82">(H183*(1+$I$5))</f>
        <v>6.55</v>
      </c>
      <c r="J183" s="15">
        <f t="shared" ref="J183" si="83">I183*E183</f>
        <v>602.99300000000005</v>
      </c>
      <c r="K183" s="143" t="s">
        <v>793</v>
      </c>
    </row>
    <row r="184" spans="1:11" s="39" customFormat="1" ht="15" x14ac:dyDescent="0.25">
      <c r="A184" s="13" t="s">
        <v>232</v>
      </c>
      <c r="B184" s="13">
        <v>102513</v>
      </c>
      <c r="C184" s="13" t="s">
        <v>29</v>
      </c>
      <c r="D184" s="7" t="s">
        <v>249</v>
      </c>
      <c r="E184" s="14">
        <f>ORÇAMENTO!E186</f>
        <v>52</v>
      </c>
      <c r="F184" s="13" t="str">
        <f>ORÇAMENTO!F186</f>
        <v>M2</v>
      </c>
      <c r="G184" s="15">
        <v>50.79</v>
      </c>
      <c r="H184" s="15">
        <f t="shared" ref="H184" si="84">(G184*(1-$G$5))</f>
        <v>50.79</v>
      </c>
      <c r="I184" s="15">
        <f t="shared" ref="I184" si="85">(H184*(1+$I$5))</f>
        <v>50.79</v>
      </c>
      <c r="J184" s="15">
        <f t="shared" ref="J184" si="86">I184*E184</f>
        <v>2641.08</v>
      </c>
      <c r="K184" s="143" t="s">
        <v>794</v>
      </c>
    </row>
    <row r="185" spans="1:11" s="158" customFormat="1" ht="15" x14ac:dyDescent="0.25">
      <c r="A185" s="155" t="s">
        <v>237</v>
      </c>
      <c r="B185" s="155"/>
      <c r="C185" s="155"/>
      <c r="D185" s="156" t="s">
        <v>233</v>
      </c>
      <c r="E185" s="155"/>
      <c r="F185" s="159"/>
      <c r="G185" s="159"/>
      <c r="H185" s="159"/>
      <c r="I185" s="159"/>
      <c r="J185" s="159"/>
      <c r="K185" s="160"/>
    </row>
    <row r="186" spans="1:11" ht="30" x14ac:dyDescent="0.25">
      <c r="A186" s="2" t="s">
        <v>251</v>
      </c>
      <c r="B186" s="2">
        <v>103314</v>
      </c>
      <c r="C186" s="2" t="s">
        <v>29</v>
      </c>
      <c r="D186" s="7" t="s">
        <v>188</v>
      </c>
      <c r="E186" s="14">
        <f>ORÇAMENTO!E188</f>
        <v>42</v>
      </c>
      <c r="F186" s="13" t="str">
        <f>ORÇAMENTO!F188</f>
        <v>M2</v>
      </c>
      <c r="G186" s="5">
        <v>252.49</v>
      </c>
      <c r="H186" s="5">
        <f>(G186*(1-$G$5))</f>
        <v>252.49</v>
      </c>
      <c r="I186" s="5">
        <f>(H186*(1+$I$5))</f>
        <v>252.49</v>
      </c>
      <c r="J186" s="5">
        <f>I186*E186</f>
        <v>10604.58</v>
      </c>
      <c r="K186" s="144" t="s">
        <v>737</v>
      </c>
    </row>
    <row r="187" spans="1:11" ht="15" x14ac:dyDescent="0.25">
      <c r="A187" s="2" t="s">
        <v>252</v>
      </c>
      <c r="B187" s="13" t="str">
        <f>COTAÇÃO!C7</f>
        <v>CT1</v>
      </c>
      <c r="C187" s="2" t="s">
        <v>571</v>
      </c>
      <c r="D187" s="7" t="str">
        <f>COTAÇÃO!D7</f>
        <v>LIXEIRAS DE MADEIRA PLASTICA ECOLÓGICA</v>
      </c>
      <c r="E187" s="14">
        <f>ORÇAMENTO!E189</f>
        <v>18</v>
      </c>
      <c r="F187" s="13" t="str">
        <f>ORÇAMENTO!F189</f>
        <v>UNID</v>
      </c>
      <c r="G187" s="15">
        <f>COTAÇÃO!E13</f>
        <v>897</v>
      </c>
      <c r="H187" s="15">
        <f t="shared" ref="H187:H193" si="87">(G187*(1-$G$5))</f>
        <v>897</v>
      </c>
      <c r="I187" s="15">
        <f t="shared" ref="I187:I191" si="88">(H187*(1+$I$5))</f>
        <v>897</v>
      </c>
      <c r="J187" s="15">
        <f t="shared" ref="J187:J191" si="89">I187*E187</f>
        <v>16146</v>
      </c>
      <c r="K187" s="143" t="s">
        <v>736</v>
      </c>
    </row>
    <row r="188" spans="1:11" ht="30" x14ac:dyDescent="0.25">
      <c r="A188" s="2" t="s">
        <v>253</v>
      </c>
      <c r="B188" s="2">
        <v>103295</v>
      </c>
      <c r="C188" s="2" t="s">
        <v>29</v>
      </c>
      <c r="D188" s="7" t="s">
        <v>236</v>
      </c>
      <c r="E188" s="14">
        <f>ORÇAMENTO!E190</f>
        <v>6</v>
      </c>
      <c r="F188" s="13" t="str">
        <f>ORÇAMENTO!F190</f>
        <v>UNID</v>
      </c>
      <c r="G188" s="5">
        <v>544.29999999999995</v>
      </c>
      <c r="H188" s="5">
        <f t="shared" si="87"/>
        <v>544.29999999999995</v>
      </c>
      <c r="I188" s="5">
        <f t="shared" si="88"/>
        <v>544.29999999999995</v>
      </c>
      <c r="J188" s="5">
        <f t="shared" si="89"/>
        <v>3265.7999999999997</v>
      </c>
      <c r="K188" s="141" t="s">
        <v>739</v>
      </c>
    </row>
    <row r="189" spans="1:11" ht="15" x14ac:dyDescent="0.25">
      <c r="A189" s="2" t="s">
        <v>526</v>
      </c>
      <c r="B189" s="12" t="str">
        <f>'COMPOSIÇÕES PRÓPRIAS'!B81</f>
        <v>CP11</v>
      </c>
      <c r="C189" s="2" t="s">
        <v>98</v>
      </c>
      <c r="D189" s="3" t="str">
        <f>'COMPOSIÇÕES PRÓPRIAS'!D81</f>
        <v>INSTALAÇÃO DE BANCO PRÉ-FABRICADO DE CONCRETO COM ENCOSTO, 180 CM, SOBRE PISO EXISTENTE</v>
      </c>
      <c r="E189" s="14">
        <f>ORÇAMENTO!E191</f>
        <v>20</v>
      </c>
      <c r="F189" s="13" t="str">
        <f>ORÇAMENTO!F191</f>
        <v>UNID</v>
      </c>
      <c r="G189" s="5">
        <f>'COMPOSIÇÕES PRÓPRIAS'!I81</f>
        <v>964.48385499999995</v>
      </c>
      <c r="H189" s="5">
        <f t="shared" si="87"/>
        <v>964.48385499999995</v>
      </c>
      <c r="I189" s="5">
        <f t="shared" si="88"/>
        <v>964.48385499999995</v>
      </c>
      <c r="J189" s="5">
        <f t="shared" si="89"/>
        <v>19289.677100000001</v>
      </c>
      <c r="K189" s="144" t="s">
        <v>735</v>
      </c>
    </row>
    <row r="190" spans="1:11" ht="15" x14ac:dyDescent="0.25">
      <c r="A190" s="2" t="s">
        <v>527</v>
      </c>
      <c r="B190" s="2" t="str">
        <f>COTAÇÃO!C16</f>
        <v>CT2</v>
      </c>
      <c r="C190" s="13" t="s">
        <v>571</v>
      </c>
      <c r="D190" s="7" t="str">
        <f>COTAÇÃO!D16</f>
        <v>BICICLETÁRIO DE AÇO (6 ESPAÇOS)</v>
      </c>
      <c r="E190" s="14">
        <f>ORÇAMENTO!E192</f>
        <v>4</v>
      </c>
      <c r="F190" s="13" t="str">
        <f>ORÇAMENTO!F192</f>
        <v>UNID</v>
      </c>
      <c r="G190" s="5">
        <f>COTAÇÃO!E22</f>
        <v>933.12</v>
      </c>
      <c r="H190" s="5">
        <f t="shared" si="87"/>
        <v>933.12</v>
      </c>
      <c r="I190" s="5">
        <f t="shared" si="88"/>
        <v>933.12</v>
      </c>
      <c r="J190" s="5">
        <f t="shared" si="89"/>
        <v>3732.48</v>
      </c>
      <c r="K190" s="144" t="s">
        <v>731</v>
      </c>
    </row>
    <row r="191" spans="1:11" ht="15" x14ac:dyDescent="0.25">
      <c r="A191" s="2" t="s">
        <v>528</v>
      </c>
      <c r="B191" s="12" t="str">
        <f>'COMPOSIÇÕES PRÓPRIAS'!B28</f>
        <v>CP05</v>
      </c>
      <c r="C191" s="13" t="s">
        <v>98</v>
      </c>
      <c r="D191" s="7" t="str">
        <f>'COMPOSIÇÕES PRÓPRIAS'!D28</f>
        <v>BASE DE CONCRETO PARA LETREIRO</v>
      </c>
      <c r="E191" s="14">
        <f>ORÇAMENTO!E193</f>
        <v>1</v>
      </c>
      <c r="F191" s="13" t="str">
        <f>ORÇAMENTO!F193</f>
        <v>UNID</v>
      </c>
      <c r="G191" s="5">
        <f>'COMPOSIÇÕES PRÓPRIAS'!I28</f>
        <v>916.36799999999994</v>
      </c>
      <c r="H191" s="5">
        <f t="shared" si="87"/>
        <v>916.36799999999994</v>
      </c>
      <c r="I191" s="5">
        <f t="shared" si="88"/>
        <v>916.36799999999994</v>
      </c>
      <c r="J191" s="5">
        <f t="shared" si="89"/>
        <v>916.36799999999994</v>
      </c>
      <c r="K191" s="144" t="s">
        <v>732</v>
      </c>
    </row>
    <row r="192" spans="1:11" s="55" customFormat="1" ht="15" x14ac:dyDescent="0.25">
      <c r="A192" s="2" t="s">
        <v>529</v>
      </c>
      <c r="B192" s="13" t="str">
        <f>COTAÇÃO!C34</f>
        <v>CT4</v>
      </c>
      <c r="C192" s="13" t="s">
        <v>571</v>
      </c>
      <c r="D192" s="7" t="str">
        <f>COTAÇÃO!D34</f>
        <v>LETREIRO EM ACM (NOVA TRAMANDAI COM TOTEM CORAÇÃO) - FORNECIMENTO E INTALAÇÃO</v>
      </c>
      <c r="E192" s="14">
        <f>ORÇAMENTO!E194</f>
        <v>1</v>
      </c>
      <c r="F192" s="13" t="str">
        <f>ORÇAMENTO!F194</f>
        <v>UNID</v>
      </c>
      <c r="G192" s="15">
        <f>COTAÇÃO!E40</f>
        <v>28690</v>
      </c>
      <c r="H192" s="5">
        <f t="shared" si="87"/>
        <v>28690</v>
      </c>
      <c r="I192" s="15">
        <f t="shared" ref="I192" si="90">(H192*(1+$I$5))</f>
        <v>28690</v>
      </c>
      <c r="J192" s="15">
        <f t="shared" ref="J192" si="91">I192*E192</f>
        <v>28690</v>
      </c>
      <c r="K192" s="143" t="s">
        <v>733</v>
      </c>
    </row>
    <row r="193" spans="1:11" s="55" customFormat="1" ht="15" x14ac:dyDescent="0.25">
      <c r="A193" s="2" t="s">
        <v>530</v>
      </c>
      <c r="B193" s="86" t="str">
        <f>'COMPOSIÇÕES PRÓPRIAS'!B47</f>
        <v>CP07</v>
      </c>
      <c r="C193" s="13" t="s">
        <v>98</v>
      </c>
      <c r="D193" s="7" t="str">
        <f>'COMPOSIÇÕES PRÓPRIAS'!D47</f>
        <v>ILUMINAÇÃO PARA LETREIRO - FORNECIMENTO E INSTALAÇÃO</v>
      </c>
      <c r="E193" s="14">
        <f>ORÇAMENTO!E195</f>
        <v>1</v>
      </c>
      <c r="F193" s="13" t="str">
        <f>ORÇAMENTO!F195</f>
        <v>UNID</v>
      </c>
      <c r="G193" s="15">
        <f>'COMPOSIÇÕES PRÓPRIAS'!I47</f>
        <v>1292.3399999999999</v>
      </c>
      <c r="H193" s="5">
        <f t="shared" si="87"/>
        <v>1292.3399999999999</v>
      </c>
      <c r="I193" s="15">
        <f t="shared" ref="I193" si="92">(H193*(1+$I$5))</f>
        <v>1292.3399999999999</v>
      </c>
      <c r="J193" s="15">
        <f t="shared" ref="J193" si="93">I193*E193</f>
        <v>1292.3399999999999</v>
      </c>
      <c r="K193" s="143" t="s">
        <v>734</v>
      </c>
    </row>
    <row r="194" spans="1:11" s="158" customFormat="1" ht="15" x14ac:dyDescent="0.25">
      <c r="A194" s="155" t="s">
        <v>254</v>
      </c>
      <c r="B194" s="155"/>
      <c r="C194" s="155"/>
      <c r="D194" s="156" t="s">
        <v>238</v>
      </c>
      <c r="E194" s="155"/>
      <c r="F194" s="159"/>
      <c r="G194" s="159"/>
      <c r="H194" s="159"/>
      <c r="I194" s="159"/>
      <c r="J194" s="159"/>
      <c r="K194" s="160"/>
    </row>
    <row r="195" spans="1:11" ht="60" x14ac:dyDescent="0.25">
      <c r="A195" s="2" t="s">
        <v>255</v>
      </c>
      <c r="B195" s="2">
        <v>98504</v>
      </c>
      <c r="C195" s="2" t="s">
        <v>29</v>
      </c>
      <c r="D195" s="3" t="s">
        <v>239</v>
      </c>
      <c r="E195" s="14">
        <f>ORÇAMENTO!E197</f>
        <v>1170</v>
      </c>
      <c r="F195" s="13" t="str">
        <f>ORÇAMENTO!F197</f>
        <v>M2</v>
      </c>
      <c r="G195" s="5">
        <v>23.16</v>
      </c>
      <c r="H195" s="5">
        <f t="shared" ref="H195:H196" si="94">(G195*(1-$G$5))</f>
        <v>23.16</v>
      </c>
      <c r="I195" s="5">
        <f t="shared" ref="I195:I196" si="95">(H195*(1+$I$5))</f>
        <v>23.16</v>
      </c>
      <c r="J195" s="5">
        <f>I195*E195</f>
        <v>27097.200000000001</v>
      </c>
      <c r="K195" s="141" t="s">
        <v>797</v>
      </c>
    </row>
    <row r="196" spans="1:11" ht="45" x14ac:dyDescent="0.25">
      <c r="A196" s="2" t="s">
        <v>531</v>
      </c>
      <c r="B196" s="2">
        <v>98511</v>
      </c>
      <c r="C196" s="2" t="s">
        <v>29</v>
      </c>
      <c r="D196" s="7" t="s">
        <v>246</v>
      </c>
      <c r="E196" s="14">
        <f>ORÇAMENTO!E198</f>
        <v>210</v>
      </c>
      <c r="F196" s="13" t="str">
        <f>ORÇAMENTO!F198</f>
        <v>UN</v>
      </c>
      <c r="G196" s="5">
        <v>147.88</v>
      </c>
      <c r="H196" s="5">
        <f t="shared" si="94"/>
        <v>147.88</v>
      </c>
      <c r="I196" s="5">
        <f t="shared" si="95"/>
        <v>147.88</v>
      </c>
      <c r="J196" s="5">
        <f t="shared" ref="J196" si="96">I196*E196</f>
        <v>31054.799999999999</v>
      </c>
      <c r="K196" s="141" t="s">
        <v>738</v>
      </c>
    </row>
    <row r="197" spans="1:11" s="158" customFormat="1" ht="15" x14ac:dyDescent="0.25">
      <c r="A197" s="155" t="s">
        <v>532</v>
      </c>
      <c r="B197" s="155"/>
      <c r="C197" s="155"/>
      <c r="D197" s="156" t="s">
        <v>27</v>
      </c>
      <c r="E197" s="155"/>
      <c r="F197" s="159"/>
      <c r="G197" s="159"/>
      <c r="H197" s="159"/>
      <c r="I197" s="159"/>
      <c r="J197" s="159"/>
      <c r="K197" s="160"/>
    </row>
    <row r="198" spans="1:11" ht="32.25" customHeight="1" x14ac:dyDescent="0.25">
      <c r="A198" s="2" t="s">
        <v>533</v>
      </c>
      <c r="B198" s="2">
        <v>97637</v>
      </c>
      <c r="C198" s="2" t="s">
        <v>29</v>
      </c>
      <c r="D198" s="3" t="s">
        <v>35</v>
      </c>
      <c r="E198" s="14">
        <f>ORÇAMENTO!E200</f>
        <v>268.40000000000003</v>
      </c>
      <c r="F198" s="13" t="str">
        <f>ORÇAMENTO!F200</f>
        <v>M2</v>
      </c>
      <c r="G198" s="5">
        <v>3.21</v>
      </c>
      <c r="H198" s="5">
        <f>(G198*(1-$G$5))</f>
        <v>3.21</v>
      </c>
      <c r="I198" s="5">
        <f>(H198*(1+$I$5))</f>
        <v>3.21</v>
      </c>
      <c r="J198" s="5">
        <f>I198*E198</f>
        <v>861.56400000000008</v>
      </c>
      <c r="K198" s="141" t="s">
        <v>796</v>
      </c>
    </row>
    <row r="199" spans="1:11" ht="15" x14ac:dyDescent="0.25">
      <c r="A199" s="2" t="s">
        <v>534</v>
      </c>
      <c r="B199" s="12" t="str">
        <f>'COMPOSIÇÕES PRÓPRIAS'!B7</f>
        <v>CP01</v>
      </c>
      <c r="C199" s="13" t="s">
        <v>98</v>
      </c>
      <c r="D199" s="7" t="str">
        <f>'COMPOSIÇÕES PRÓPRIAS'!D7</f>
        <v>LIMPEZA FINAL DE OBRA</v>
      </c>
      <c r="E199" s="14">
        <f>ORÇAMENTO!E201</f>
        <v>5808.64</v>
      </c>
      <c r="F199" s="13" t="str">
        <f>ORÇAMENTO!F201</f>
        <v>M2</v>
      </c>
      <c r="G199" s="5">
        <f>'COMPOSIÇÕES PRÓPRIAS'!I7</f>
        <v>6.0758359999999998</v>
      </c>
      <c r="H199" s="5">
        <f>(G199*(1-$G$5))</f>
        <v>6.0758359999999998</v>
      </c>
      <c r="I199" s="5">
        <f>(H199*(1+$I$5))</f>
        <v>6.0758359999999998</v>
      </c>
      <c r="J199" s="5">
        <f>I199*E199</f>
        <v>35292.344023040001</v>
      </c>
      <c r="K199" s="144" t="s">
        <v>795</v>
      </c>
    </row>
    <row r="200" spans="1:11" ht="15.75" x14ac:dyDescent="0.25">
      <c r="D200" s="126" t="str">
        <f>ORÇAMENTO!D203</f>
        <v>12 de junho de 2026</v>
      </c>
      <c r="G200" s="35"/>
      <c r="H200" s="35"/>
      <c r="I200" s="35"/>
      <c r="J200" s="35"/>
      <c r="K200" s="35"/>
    </row>
    <row r="201" spans="1:11" x14ac:dyDescent="0.25">
      <c r="D201" s="137" t="s">
        <v>876</v>
      </c>
      <c r="G201" s="35"/>
      <c r="H201" s="35"/>
      <c r="I201" s="35"/>
      <c r="J201" s="35"/>
      <c r="K201" s="35"/>
    </row>
    <row r="202" spans="1:11" ht="15.75" x14ac:dyDescent="0.25">
      <c r="D202" s="127" t="s">
        <v>583</v>
      </c>
      <c r="G202" s="35"/>
      <c r="H202" s="35"/>
      <c r="I202" s="35"/>
      <c r="J202" s="35"/>
      <c r="K202" s="35"/>
    </row>
    <row r="203" spans="1:11" ht="15.75" x14ac:dyDescent="0.25">
      <c r="D203" s="128" t="s">
        <v>677</v>
      </c>
      <c r="G203" s="35"/>
      <c r="H203" s="35"/>
      <c r="I203" s="35"/>
      <c r="J203" s="35"/>
      <c r="K203" s="35"/>
    </row>
    <row r="204" spans="1:11" ht="15.75" x14ac:dyDescent="0.25">
      <c r="D204" s="128" t="s">
        <v>678</v>
      </c>
      <c r="G204" s="35"/>
      <c r="H204" s="35"/>
      <c r="I204" s="35"/>
      <c r="J204" s="35"/>
      <c r="K204" s="35"/>
    </row>
    <row r="205" spans="1:11" x14ac:dyDescent="0.25">
      <c r="G205" s="35"/>
      <c r="H205" s="35"/>
      <c r="I205" s="35"/>
      <c r="J205" s="35"/>
      <c r="K205" s="35"/>
    </row>
    <row r="206" spans="1:11" x14ac:dyDescent="0.25">
      <c r="G206" s="35"/>
      <c r="H206" s="35"/>
      <c r="I206" s="35"/>
      <c r="J206" s="35"/>
      <c r="K206" s="35"/>
    </row>
    <row r="207" spans="1:11" x14ac:dyDescent="0.25">
      <c r="G207" s="35"/>
      <c r="H207" s="35"/>
      <c r="I207" s="35"/>
      <c r="J207" s="35"/>
      <c r="K207" s="35"/>
    </row>
    <row r="208" spans="1:11" x14ac:dyDescent="0.25">
      <c r="G208" s="35"/>
      <c r="H208" s="35"/>
      <c r="I208" s="35"/>
      <c r="J208" s="35"/>
      <c r="K208" s="35"/>
    </row>
    <row r="209" spans="7:11" x14ac:dyDescent="0.25">
      <c r="G209" s="35"/>
      <c r="H209" s="35"/>
      <c r="I209" s="35"/>
      <c r="J209" s="35"/>
      <c r="K209" s="35"/>
    </row>
    <row r="210" spans="7:11" x14ac:dyDescent="0.25">
      <c r="G210" s="35"/>
      <c r="H210" s="35"/>
      <c r="I210" s="35"/>
      <c r="J210" s="35"/>
      <c r="K210" s="35"/>
    </row>
    <row r="211" spans="7:11" x14ac:dyDescent="0.25">
      <c r="G211" s="35"/>
      <c r="H211" s="35"/>
      <c r="I211" s="35"/>
      <c r="J211" s="35"/>
      <c r="K211" s="35"/>
    </row>
    <row r="212" spans="7:11" x14ac:dyDescent="0.25">
      <c r="G212" s="35"/>
      <c r="H212" s="35"/>
      <c r="I212" s="35"/>
      <c r="J212" s="35"/>
      <c r="K212" s="35"/>
    </row>
    <row r="213" spans="7:11" x14ac:dyDescent="0.25">
      <c r="G213" s="35"/>
      <c r="H213" s="35"/>
      <c r="I213" s="35"/>
      <c r="J213" s="35"/>
      <c r="K213" s="35"/>
    </row>
    <row r="214" spans="7:11" x14ac:dyDescent="0.25">
      <c r="G214" s="35"/>
      <c r="H214" s="35"/>
      <c r="I214" s="35"/>
      <c r="J214" s="35"/>
      <c r="K214" s="35"/>
    </row>
    <row r="215" spans="7:11" x14ac:dyDescent="0.25">
      <c r="G215" s="35"/>
      <c r="H215" s="35"/>
      <c r="I215" s="35"/>
      <c r="J215" s="35"/>
      <c r="K215" s="35"/>
    </row>
    <row r="216" spans="7:11" x14ac:dyDescent="0.25">
      <c r="G216" s="35"/>
      <c r="H216" s="35"/>
      <c r="I216" s="35"/>
      <c r="J216" s="35"/>
      <c r="K216" s="35"/>
    </row>
    <row r="217" spans="7:11" x14ac:dyDescent="0.25">
      <c r="G217" s="35"/>
      <c r="H217" s="35"/>
      <c r="I217" s="35"/>
      <c r="J217" s="35"/>
      <c r="K217" s="35"/>
    </row>
    <row r="218" spans="7:11" x14ac:dyDescent="0.25">
      <c r="G218" s="35"/>
      <c r="H218" s="35"/>
      <c r="I218" s="35"/>
      <c r="J218" s="35"/>
      <c r="K218" s="35"/>
    </row>
    <row r="219" spans="7:11" x14ac:dyDescent="0.25">
      <c r="G219" s="35"/>
      <c r="H219" s="35"/>
      <c r="I219" s="35"/>
      <c r="J219" s="35"/>
      <c r="K219" s="35"/>
    </row>
    <row r="220" spans="7:11" x14ac:dyDescent="0.25">
      <c r="G220" s="35"/>
      <c r="H220" s="35"/>
      <c r="I220" s="35"/>
      <c r="J220" s="35"/>
      <c r="K220" s="35"/>
    </row>
    <row r="221" spans="7:11" x14ac:dyDescent="0.25">
      <c r="G221" s="35"/>
      <c r="H221" s="35"/>
      <c r="I221" s="35"/>
      <c r="J221" s="35"/>
      <c r="K221" s="35"/>
    </row>
    <row r="222" spans="7:11" x14ac:dyDescent="0.25">
      <c r="G222" s="35"/>
      <c r="H222" s="35"/>
      <c r="I222" s="35"/>
      <c r="J222" s="35"/>
      <c r="K222" s="35"/>
    </row>
    <row r="223" spans="7:11" x14ac:dyDescent="0.25">
      <c r="G223" s="35"/>
      <c r="H223" s="35"/>
      <c r="I223" s="35"/>
      <c r="J223" s="35"/>
      <c r="K223" s="35"/>
    </row>
    <row r="224" spans="7:11" x14ac:dyDescent="0.25">
      <c r="G224" s="35"/>
      <c r="H224" s="35"/>
      <c r="I224" s="35"/>
      <c r="J224" s="35"/>
      <c r="K224" s="35"/>
    </row>
    <row r="225" spans="7:11" x14ac:dyDescent="0.25">
      <c r="G225" s="35"/>
      <c r="H225" s="35"/>
      <c r="I225" s="35"/>
      <c r="J225" s="35"/>
      <c r="K225" s="35"/>
    </row>
    <row r="226" spans="7:11" x14ac:dyDescent="0.25">
      <c r="G226" s="35"/>
      <c r="H226" s="35"/>
      <c r="I226" s="35"/>
      <c r="J226" s="35"/>
      <c r="K226" s="35"/>
    </row>
    <row r="227" spans="7:11" x14ac:dyDescent="0.25">
      <c r="G227" s="35"/>
      <c r="H227" s="35"/>
      <c r="I227" s="35"/>
      <c r="J227" s="35"/>
      <c r="K227" s="35"/>
    </row>
    <row r="228" spans="7:11" x14ac:dyDescent="0.25">
      <c r="G228" s="35"/>
      <c r="H228" s="35"/>
      <c r="I228" s="35"/>
      <c r="J228" s="35"/>
      <c r="K228" s="35"/>
    </row>
    <row r="229" spans="7:11" x14ac:dyDescent="0.25">
      <c r="G229" s="35"/>
      <c r="H229" s="35"/>
      <c r="I229" s="35"/>
      <c r="J229" s="35"/>
      <c r="K229" s="35"/>
    </row>
    <row r="230" spans="7:11" x14ac:dyDescent="0.25">
      <c r="G230" s="35"/>
      <c r="H230" s="35"/>
      <c r="I230" s="35"/>
      <c r="J230" s="35"/>
      <c r="K230" s="35"/>
    </row>
    <row r="231" spans="7:11" x14ac:dyDescent="0.25">
      <c r="G231" s="35"/>
      <c r="H231" s="35"/>
      <c r="I231" s="35"/>
      <c r="J231" s="35"/>
      <c r="K231" s="35"/>
    </row>
    <row r="232" spans="7:11" x14ac:dyDescent="0.25">
      <c r="G232" s="35"/>
      <c r="H232" s="35"/>
      <c r="I232" s="35"/>
      <c r="J232" s="35"/>
      <c r="K232" s="35"/>
    </row>
    <row r="233" spans="7:11" x14ac:dyDescent="0.25">
      <c r="G233" s="35"/>
      <c r="H233" s="35"/>
      <c r="I233" s="35"/>
      <c r="J233" s="35"/>
      <c r="K233" s="35"/>
    </row>
    <row r="234" spans="7:11" x14ac:dyDescent="0.25">
      <c r="G234" s="35"/>
      <c r="H234" s="35"/>
      <c r="I234" s="35"/>
      <c r="J234" s="35"/>
      <c r="K234" s="35"/>
    </row>
    <row r="235" spans="7:11" x14ac:dyDescent="0.25">
      <c r="G235" s="35"/>
      <c r="H235" s="35"/>
      <c r="I235" s="35"/>
      <c r="J235" s="35"/>
      <c r="K235" s="35"/>
    </row>
    <row r="236" spans="7:11" x14ac:dyDescent="0.25">
      <c r="G236" s="35"/>
      <c r="H236" s="35"/>
      <c r="I236" s="35"/>
      <c r="J236" s="35"/>
      <c r="K236" s="35"/>
    </row>
    <row r="237" spans="7:11" x14ac:dyDescent="0.25">
      <c r="G237" s="35"/>
      <c r="H237" s="35"/>
      <c r="I237" s="35"/>
      <c r="J237" s="35"/>
      <c r="K237" s="35"/>
    </row>
    <row r="238" spans="7:11" x14ac:dyDescent="0.25">
      <c r="G238" s="35"/>
      <c r="H238" s="35"/>
      <c r="I238" s="35"/>
      <c r="J238" s="35"/>
      <c r="K238" s="35"/>
    </row>
    <row r="239" spans="7:11" x14ac:dyDescent="0.25">
      <c r="G239" s="35"/>
      <c r="H239" s="35"/>
      <c r="I239" s="35"/>
      <c r="J239" s="35"/>
      <c r="K239" s="35"/>
    </row>
    <row r="240" spans="7:11" x14ac:dyDescent="0.25">
      <c r="G240" s="35"/>
      <c r="H240" s="35"/>
      <c r="I240" s="35"/>
      <c r="J240" s="35"/>
      <c r="K240" s="35"/>
    </row>
    <row r="241" spans="7:11" x14ac:dyDescent="0.25">
      <c r="G241" s="35"/>
      <c r="H241" s="35"/>
      <c r="I241" s="35"/>
      <c r="J241" s="35"/>
      <c r="K241" s="35"/>
    </row>
    <row r="242" spans="7:11" x14ac:dyDescent="0.25">
      <c r="G242" s="35"/>
      <c r="H242" s="35"/>
      <c r="I242" s="35"/>
      <c r="J242" s="35"/>
      <c r="K242" s="35"/>
    </row>
    <row r="243" spans="7:11" x14ac:dyDescent="0.25">
      <c r="G243" s="35"/>
      <c r="H243" s="35"/>
      <c r="I243" s="35"/>
      <c r="J243" s="35"/>
      <c r="K243" s="35"/>
    </row>
    <row r="244" spans="7:11" x14ac:dyDescent="0.25">
      <c r="G244" s="35"/>
      <c r="H244" s="35"/>
      <c r="I244" s="35"/>
      <c r="J244" s="35"/>
      <c r="K244" s="35"/>
    </row>
    <row r="245" spans="7:11" x14ac:dyDescent="0.25">
      <c r="G245" s="35"/>
      <c r="H245" s="35"/>
      <c r="I245" s="35"/>
      <c r="J245" s="35"/>
      <c r="K245" s="35"/>
    </row>
    <row r="246" spans="7:11" x14ac:dyDescent="0.25">
      <c r="G246" s="35"/>
      <c r="H246" s="35"/>
      <c r="I246" s="35"/>
      <c r="J246" s="35"/>
      <c r="K246" s="35"/>
    </row>
    <row r="247" spans="7:11" x14ac:dyDescent="0.25">
      <c r="G247" s="35"/>
      <c r="H247" s="35"/>
      <c r="I247" s="35"/>
      <c r="J247" s="35"/>
      <c r="K247" s="35"/>
    </row>
    <row r="248" spans="7:11" x14ac:dyDescent="0.25">
      <c r="G248" s="35"/>
      <c r="H248" s="35"/>
      <c r="I248" s="35"/>
      <c r="J248" s="35"/>
      <c r="K248" s="35"/>
    </row>
    <row r="249" spans="7:11" x14ac:dyDescent="0.25">
      <c r="G249" s="35"/>
      <c r="H249" s="35"/>
      <c r="I249" s="35"/>
      <c r="J249" s="35"/>
      <c r="K249" s="35"/>
    </row>
    <row r="250" spans="7:11" x14ac:dyDescent="0.25">
      <c r="G250" s="35"/>
      <c r="H250" s="35"/>
      <c r="I250" s="35"/>
      <c r="J250" s="35"/>
      <c r="K250" s="35"/>
    </row>
    <row r="251" spans="7:11" x14ac:dyDescent="0.25">
      <c r="G251" s="35"/>
      <c r="H251" s="35"/>
      <c r="I251" s="35"/>
      <c r="J251" s="35"/>
      <c r="K251" s="35"/>
    </row>
    <row r="252" spans="7:11" x14ac:dyDescent="0.25">
      <c r="G252" s="35"/>
      <c r="H252" s="35"/>
      <c r="I252" s="35"/>
      <c r="J252" s="35"/>
      <c r="K252" s="35"/>
    </row>
    <row r="253" spans="7:11" x14ac:dyDescent="0.25">
      <c r="G253" s="35"/>
      <c r="H253" s="35"/>
      <c r="I253" s="35"/>
      <c r="J253" s="35"/>
      <c r="K253" s="35"/>
    </row>
    <row r="254" spans="7:11" x14ac:dyDescent="0.25">
      <c r="G254" s="35"/>
      <c r="H254" s="35"/>
      <c r="I254" s="35"/>
      <c r="J254" s="35"/>
      <c r="K254" s="35"/>
    </row>
    <row r="255" spans="7:11" x14ac:dyDescent="0.25">
      <c r="G255" s="35"/>
      <c r="H255" s="35"/>
      <c r="I255" s="35"/>
      <c r="J255" s="35"/>
      <c r="K255" s="35"/>
    </row>
    <row r="256" spans="7:11" x14ac:dyDescent="0.25">
      <c r="G256" s="35"/>
      <c r="H256" s="35"/>
      <c r="I256" s="35"/>
      <c r="J256" s="35"/>
      <c r="K256" s="35"/>
    </row>
    <row r="257" spans="7:11" x14ac:dyDescent="0.25">
      <c r="G257" s="35"/>
      <c r="H257" s="35"/>
      <c r="I257" s="35"/>
      <c r="J257" s="35"/>
      <c r="K257" s="35"/>
    </row>
    <row r="258" spans="7:11" x14ac:dyDescent="0.25">
      <c r="G258" s="35"/>
      <c r="H258" s="35"/>
      <c r="I258" s="35"/>
      <c r="J258" s="35"/>
      <c r="K258" s="35"/>
    </row>
    <row r="259" spans="7:11" x14ac:dyDescent="0.25">
      <c r="G259" s="35"/>
      <c r="H259" s="35"/>
      <c r="I259" s="35"/>
      <c r="J259" s="35"/>
      <c r="K259" s="35"/>
    </row>
    <row r="260" spans="7:11" x14ac:dyDescent="0.25">
      <c r="G260" s="35"/>
      <c r="H260" s="35"/>
      <c r="I260" s="35"/>
      <c r="J260" s="35"/>
      <c r="K260" s="35"/>
    </row>
    <row r="261" spans="7:11" x14ac:dyDescent="0.25">
      <c r="G261" s="35"/>
      <c r="H261" s="35"/>
      <c r="I261" s="35"/>
      <c r="J261" s="35"/>
      <c r="K261" s="35"/>
    </row>
    <row r="262" spans="7:11" x14ac:dyDescent="0.25">
      <c r="G262" s="35"/>
      <c r="H262" s="35"/>
      <c r="I262" s="35"/>
      <c r="J262" s="35"/>
      <c r="K262" s="35"/>
    </row>
    <row r="263" spans="7:11" x14ac:dyDescent="0.25">
      <c r="G263" s="35"/>
      <c r="H263" s="35"/>
      <c r="I263" s="35"/>
      <c r="J263" s="35"/>
      <c r="K263" s="35"/>
    </row>
    <row r="264" spans="7:11" x14ac:dyDescent="0.25">
      <c r="G264" s="35"/>
      <c r="H264" s="35"/>
      <c r="I264" s="35"/>
      <c r="J264" s="35"/>
      <c r="K264" s="35"/>
    </row>
    <row r="265" spans="7:11" x14ac:dyDescent="0.25">
      <c r="G265" s="35"/>
      <c r="H265" s="35"/>
      <c r="I265" s="35"/>
      <c r="J265" s="35"/>
      <c r="K265" s="35"/>
    </row>
    <row r="266" spans="7:11" x14ac:dyDescent="0.25">
      <c r="G266" s="35"/>
      <c r="H266" s="35"/>
      <c r="I266" s="35"/>
      <c r="J266" s="35"/>
      <c r="K266" s="35"/>
    </row>
    <row r="267" spans="7:11" x14ac:dyDescent="0.25">
      <c r="G267" s="35"/>
      <c r="H267" s="35"/>
      <c r="I267" s="35"/>
      <c r="J267" s="35"/>
      <c r="K267" s="35"/>
    </row>
    <row r="268" spans="7:11" x14ac:dyDescent="0.25">
      <c r="G268" s="35"/>
      <c r="H268" s="35"/>
      <c r="I268" s="35"/>
      <c r="J268" s="35"/>
      <c r="K268" s="35"/>
    </row>
    <row r="269" spans="7:11" x14ac:dyDescent="0.25">
      <c r="G269" s="35"/>
      <c r="H269" s="35"/>
      <c r="I269" s="35"/>
      <c r="J269" s="35"/>
      <c r="K269" s="35"/>
    </row>
    <row r="270" spans="7:11" x14ac:dyDescent="0.25">
      <c r="G270" s="35"/>
      <c r="H270" s="35"/>
      <c r="I270" s="35"/>
      <c r="J270" s="35"/>
      <c r="K270" s="35"/>
    </row>
    <row r="271" spans="7:11" x14ac:dyDescent="0.25">
      <c r="G271" s="35"/>
      <c r="H271" s="35"/>
      <c r="I271" s="35"/>
      <c r="J271" s="35"/>
      <c r="K271" s="35"/>
    </row>
    <row r="272" spans="7:11" x14ac:dyDescent="0.25">
      <c r="G272" s="35"/>
      <c r="H272" s="35"/>
      <c r="I272" s="35"/>
      <c r="J272" s="35"/>
      <c r="K272" s="35"/>
    </row>
    <row r="273" spans="7:11" x14ac:dyDescent="0.25">
      <c r="G273" s="35"/>
      <c r="H273" s="35"/>
      <c r="I273" s="35"/>
      <c r="J273" s="35"/>
      <c r="K273" s="35"/>
    </row>
    <row r="274" spans="7:11" x14ac:dyDescent="0.25">
      <c r="G274" s="35"/>
      <c r="H274" s="35"/>
      <c r="I274" s="35"/>
      <c r="J274" s="35"/>
      <c r="K274" s="35"/>
    </row>
    <row r="275" spans="7:11" x14ac:dyDescent="0.25">
      <c r="G275" s="35"/>
      <c r="H275" s="35"/>
      <c r="I275" s="35"/>
      <c r="J275" s="35"/>
      <c r="K275" s="35"/>
    </row>
    <row r="276" spans="7:11" x14ac:dyDescent="0.25">
      <c r="G276" s="35"/>
      <c r="H276" s="35"/>
      <c r="I276" s="35"/>
      <c r="J276" s="35"/>
      <c r="K276" s="35"/>
    </row>
    <row r="277" spans="7:11" x14ac:dyDescent="0.25">
      <c r="G277" s="35"/>
      <c r="H277" s="35"/>
      <c r="I277" s="35"/>
      <c r="J277" s="35"/>
      <c r="K277" s="35"/>
    </row>
    <row r="278" spans="7:11" x14ac:dyDescent="0.25">
      <c r="G278" s="35"/>
      <c r="H278" s="35"/>
      <c r="I278" s="35"/>
      <c r="J278" s="35"/>
      <c r="K278" s="35"/>
    </row>
    <row r="279" spans="7:11" x14ac:dyDescent="0.25">
      <c r="G279" s="35"/>
      <c r="H279" s="35"/>
      <c r="I279" s="35"/>
      <c r="J279" s="35"/>
      <c r="K279" s="35"/>
    </row>
    <row r="280" spans="7:11" x14ac:dyDescent="0.25">
      <c r="G280" s="35"/>
      <c r="H280" s="35"/>
      <c r="I280" s="35"/>
      <c r="J280" s="35"/>
      <c r="K280" s="35"/>
    </row>
    <row r="281" spans="7:11" x14ac:dyDescent="0.25">
      <c r="G281" s="35"/>
      <c r="H281" s="35"/>
      <c r="I281" s="35"/>
      <c r="J281" s="35"/>
      <c r="K281" s="35"/>
    </row>
    <row r="282" spans="7:11" x14ac:dyDescent="0.25">
      <c r="G282" s="35"/>
      <c r="H282" s="35"/>
      <c r="I282" s="35"/>
      <c r="J282" s="35"/>
      <c r="K282" s="35"/>
    </row>
    <row r="283" spans="7:11" x14ac:dyDescent="0.25">
      <c r="G283" s="35"/>
      <c r="H283" s="35"/>
      <c r="I283" s="35"/>
      <c r="J283" s="35"/>
      <c r="K283" s="35"/>
    </row>
    <row r="284" spans="7:11" x14ac:dyDescent="0.25">
      <c r="G284" s="35"/>
      <c r="H284" s="35"/>
      <c r="I284" s="35"/>
      <c r="J284" s="35"/>
      <c r="K284" s="35"/>
    </row>
    <row r="285" spans="7:11" x14ac:dyDescent="0.25">
      <c r="G285" s="35"/>
      <c r="H285" s="35"/>
      <c r="I285" s="35"/>
      <c r="J285" s="35"/>
      <c r="K285" s="35"/>
    </row>
    <row r="286" spans="7:11" x14ac:dyDescent="0.25">
      <c r="G286" s="35"/>
      <c r="H286" s="35"/>
      <c r="I286" s="35"/>
      <c r="J286" s="35"/>
      <c r="K286" s="35"/>
    </row>
    <row r="287" spans="7:11" x14ac:dyDescent="0.25">
      <c r="G287" s="35"/>
      <c r="H287" s="35"/>
      <c r="I287" s="35"/>
      <c r="J287" s="35"/>
      <c r="K287" s="35"/>
    </row>
    <row r="288" spans="7:11" x14ac:dyDescent="0.25">
      <c r="G288" s="35"/>
      <c r="H288" s="35"/>
      <c r="I288" s="35"/>
      <c r="J288" s="35"/>
      <c r="K288" s="35"/>
    </row>
    <row r="289" spans="7:11" x14ac:dyDescent="0.25">
      <c r="G289" s="35"/>
      <c r="H289" s="35"/>
      <c r="I289" s="35"/>
      <c r="J289" s="35"/>
      <c r="K289" s="35"/>
    </row>
    <row r="290" spans="7:11" x14ac:dyDescent="0.25">
      <c r="G290" s="35"/>
      <c r="H290" s="35"/>
      <c r="I290" s="35"/>
      <c r="J290" s="35"/>
      <c r="K290" s="35"/>
    </row>
    <row r="291" spans="7:11" x14ac:dyDescent="0.25">
      <c r="G291" s="35"/>
      <c r="H291" s="35"/>
      <c r="I291" s="35"/>
      <c r="J291" s="35"/>
      <c r="K291" s="35"/>
    </row>
    <row r="292" spans="7:11" x14ac:dyDescent="0.25">
      <c r="G292" s="35"/>
      <c r="H292" s="35"/>
      <c r="I292" s="35"/>
      <c r="J292" s="35"/>
      <c r="K292" s="35"/>
    </row>
    <row r="293" spans="7:11" x14ac:dyDescent="0.25">
      <c r="G293" s="35"/>
      <c r="H293" s="35"/>
      <c r="I293" s="35"/>
      <c r="J293" s="35"/>
      <c r="K293" s="35"/>
    </row>
    <row r="294" spans="7:11" x14ac:dyDescent="0.25">
      <c r="G294" s="35"/>
      <c r="H294" s="35"/>
      <c r="I294" s="35"/>
      <c r="J294" s="35"/>
      <c r="K294" s="35"/>
    </row>
    <row r="295" spans="7:11" x14ac:dyDescent="0.25">
      <c r="G295" s="35"/>
      <c r="H295" s="35"/>
      <c r="I295" s="35"/>
      <c r="J295" s="35"/>
      <c r="K295" s="35"/>
    </row>
    <row r="296" spans="7:11" x14ac:dyDescent="0.25">
      <c r="G296" s="35"/>
      <c r="H296" s="35"/>
      <c r="I296" s="35"/>
      <c r="J296" s="35"/>
      <c r="K296" s="35"/>
    </row>
    <row r="297" spans="7:11" x14ac:dyDescent="0.25">
      <c r="G297" s="35"/>
      <c r="H297" s="35"/>
      <c r="I297" s="35"/>
      <c r="J297" s="35"/>
      <c r="K297" s="35"/>
    </row>
    <row r="298" spans="7:11" x14ac:dyDescent="0.25">
      <c r="G298" s="35"/>
      <c r="H298" s="35"/>
      <c r="I298" s="35"/>
      <c r="J298" s="35"/>
      <c r="K298" s="35"/>
    </row>
    <row r="299" spans="7:11" x14ac:dyDescent="0.25">
      <c r="G299" s="35"/>
      <c r="H299" s="35"/>
      <c r="I299" s="35"/>
      <c r="J299" s="35"/>
      <c r="K299" s="35"/>
    </row>
    <row r="300" spans="7:11" x14ac:dyDescent="0.25">
      <c r="G300" s="35"/>
      <c r="H300" s="35"/>
      <c r="I300" s="35"/>
      <c r="J300" s="35"/>
      <c r="K300" s="35"/>
    </row>
    <row r="301" spans="7:11" x14ac:dyDescent="0.25">
      <c r="G301" s="35"/>
      <c r="H301" s="35"/>
      <c r="I301" s="35"/>
      <c r="J301" s="35"/>
      <c r="K301" s="35"/>
    </row>
    <row r="302" spans="7:11" x14ac:dyDescent="0.25">
      <c r="G302" s="35"/>
      <c r="H302" s="35"/>
      <c r="I302" s="35"/>
      <c r="J302" s="35"/>
      <c r="K302" s="35"/>
    </row>
    <row r="303" spans="7:11" x14ac:dyDescent="0.25">
      <c r="G303" s="35"/>
      <c r="H303" s="35"/>
      <c r="I303" s="35"/>
      <c r="J303" s="35"/>
      <c r="K303" s="35"/>
    </row>
    <row r="304" spans="7:11" x14ac:dyDescent="0.25">
      <c r="G304" s="35"/>
      <c r="H304" s="35"/>
      <c r="I304" s="35"/>
      <c r="J304" s="35"/>
      <c r="K304" s="35"/>
    </row>
    <row r="305" spans="7:11" x14ac:dyDescent="0.25">
      <c r="G305" s="35"/>
      <c r="H305" s="35"/>
      <c r="I305" s="35"/>
      <c r="J305" s="35"/>
      <c r="K305" s="35"/>
    </row>
    <row r="306" spans="7:11" x14ac:dyDescent="0.25">
      <c r="G306" s="35"/>
      <c r="H306" s="35"/>
      <c r="I306" s="35"/>
      <c r="J306" s="35"/>
      <c r="K306" s="35"/>
    </row>
    <row r="307" spans="7:11" x14ac:dyDescent="0.25">
      <c r="G307" s="35"/>
      <c r="H307" s="35"/>
      <c r="I307" s="35"/>
      <c r="J307" s="35"/>
      <c r="K307" s="35"/>
    </row>
    <row r="308" spans="7:11" x14ac:dyDescent="0.25">
      <c r="G308" s="35"/>
      <c r="H308" s="35"/>
      <c r="I308" s="35"/>
      <c r="J308" s="35"/>
      <c r="K308" s="35"/>
    </row>
    <row r="309" spans="7:11" x14ac:dyDescent="0.25">
      <c r="G309" s="35"/>
      <c r="H309" s="35"/>
      <c r="I309" s="35"/>
      <c r="J309" s="35"/>
      <c r="K309" s="35"/>
    </row>
    <row r="310" spans="7:11" x14ac:dyDescent="0.25">
      <c r="G310" s="35"/>
      <c r="H310" s="35"/>
      <c r="I310" s="35"/>
      <c r="J310" s="35"/>
      <c r="K310" s="35"/>
    </row>
    <row r="311" spans="7:11" x14ac:dyDescent="0.25">
      <c r="G311" s="35"/>
      <c r="H311" s="35"/>
      <c r="I311" s="35"/>
      <c r="J311" s="35"/>
      <c r="K311" s="35"/>
    </row>
    <row r="312" spans="7:11" x14ac:dyDescent="0.25">
      <c r="G312" s="35"/>
      <c r="H312" s="35"/>
      <c r="I312" s="35"/>
      <c r="J312" s="35"/>
      <c r="K312" s="35"/>
    </row>
    <row r="313" spans="7:11" x14ac:dyDescent="0.25">
      <c r="G313" s="35"/>
      <c r="H313" s="35"/>
      <c r="I313" s="35"/>
      <c r="J313" s="35"/>
      <c r="K313" s="35"/>
    </row>
    <row r="314" spans="7:11" x14ac:dyDescent="0.25">
      <c r="G314" s="35"/>
      <c r="H314" s="35"/>
      <c r="I314" s="35"/>
      <c r="J314" s="35"/>
      <c r="K314" s="35"/>
    </row>
    <row r="315" spans="7:11" x14ac:dyDescent="0.25">
      <c r="G315" s="35"/>
      <c r="H315" s="35"/>
      <c r="I315" s="35"/>
      <c r="J315" s="35"/>
      <c r="K315" s="35"/>
    </row>
    <row r="316" spans="7:11" x14ac:dyDescent="0.25">
      <c r="G316" s="35"/>
      <c r="H316" s="35"/>
      <c r="I316" s="35"/>
      <c r="J316" s="35"/>
      <c r="K316" s="35"/>
    </row>
    <row r="317" spans="7:11" x14ac:dyDescent="0.25">
      <c r="G317" s="35"/>
      <c r="H317" s="35"/>
      <c r="I317" s="35"/>
      <c r="J317" s="35"/>
      <c r="K317" s="35"/>
    </row>
    <row r="318" spans="7:11" x14ac:dyDescent="0.25">
      <c r="G318" s="35"/>
      <c r="H318" s="35"/>
      <c r="I318" s="35"/>
      <c r="J318" s="35"/>
      <c r="K318" s="35"/>
    </row>
    <row r="319" spans="7:11" x14ac:dyDescent="0.25">
      <c r="G319" s="35"/>
      <c r="H319" s="35"/>
      <c r="I319" s="35"/>
      <c r="J319" s="35"/>
      <c r="K319" s="35"/>
    </row>
    <row r="320" spans="7:11" x14ac:dyDescent="0.25">
      <c r="G320" s="35"/>
      <c r="H320" s="35"/>
      <c r="I320" s="35"/>
      <c r="J320" s="35"/>
      <c r="K320" s="35"/>
    </row>
    <row r="321" spans="4:11" x14ac:dyDescent="0.25">
      <c r="G321" s="35"/>
      <c r="H321" s="35"/>
      <c r="I321" s="35"/>
      <c r="J321" s="35"/>
      <c r="K321" s="35"/>
    </row>
    <row r="322" spans="4:11" x14ac:dyDescent="0.25">
      <c r="G322" s="35"/>
      <c r="H322" s="35"/>
      <c r="I322" s="35"/>
      <c r="J322" s="35"/>
      <c r="K322" s="35"/>
    </row>
    <row r="323" spans="4:11" x14ac:dyDescent="0.25">
      <c r="G323" s="35"/>
      <c r="H323" s="35"/>
      <c r="I323" s="35"/>
      <c r="J323" s="35"/>
      <c r="K323" s="35"/>
    </row>
    <row r="324" spans="4:11" x14ac:dyDescent="0.25">
      <c r="G324" s="35"/>
      <c r="H324" s="35"/>
      <c r="I324" s="35"/>
      <c r="J324" s="35"/>
      <c r="K324" s="35"/>
    </row>
    <row r="325" spans="4:11" x14ac:dyDescent="0.25">
      <c r="G325" s="35"/>
      <c r="H325" s="35"/>
      <c r="I325" s="35"/>
      <c r="J325" s="35"/>
      <c r="K325" s="35"/>
    </row>
    <row r="326" spans="4:11" x14ac:dyDescent="0.25">
      <c r="G326" s="35"/>
      <c r="H326" s="35"/>
      <c r="I326" s="35"/>
      <c r="J326" s="35"/>
      <c r="K326" s="35"/>
    </row>
    <row r="327" spans="4:11" x14ac:dyDescent="0.25">
      <c r="G327" s="35"/>
      <c r="H327" s="35"/>
      <c r="I327" s="35"/>
      <c r="J327" s="35"/>
      <c r="K327" s="35"/>
    </row>
    <row r="328" spans="4:11" x14ac:dyDescent="0.25">
      <c r="G328" s="35"/>
      <c r="H328" s="35"/>
      <c r="I328" s="35"/>
      <c r="J328" s="35"/>
      <c r="K328" s="35"/>
    </row>
    <row r="329" spans="4:11" x14ac:dyDescent="0.25">
      <c r="G329" s="35"/>
      <c r="H329" s="35"/>
      <c r="I329" s="35"/>
      <c r="J329" s="35"/>
      <c r="K329" s="35"/>
    </row>
    <row r="330" spans="4:11" x14ac:dyDescent="0.25">
      <c r="G330" s="35"/>
      <c r="H330" s="35"/>
      <c r="I330" s="35"/>
      <c r="J330" s="35"/>
      <c r="K330" s="35"/>
    </row>
    <row r="331" spans="4:11" x14ac:dyDescent="0.25">
      <c r="G331" s="35"/>
      <c r="H331" s="35"/>
      <c r="I331" s="35"/>
      <c r="J331" s="35"/>
      <c r="K331" s="35"/>
    </row>
    <row r="332" spans="4:11" x14ac:dyDescent="0.25">
      <c r="G332" s="35"/>
      <c r="H332" s="35"/>
      <c r="I332" s="35"/>
      <c r="J332" s="35"/>
      <c r="K332" s="35"/>
    </row>
    <row r="333" spans="4:11" x14ac:dyDescent="0.25">
      <c r="G333" s="35"/>
      <c r="H333" s="35"/>
      <c r="I333" s="35"/>
      <c r="J333" s="35"/>
      <c r="K333" s="35"/>
    </row>
    <row r="334" spans="4:11" x14ac:dyDescent="0.25">
      <c r="D334" s="34" t="s">
        <v>542</v>
      </c>
      <c r="G334" s="35"/>
      <c r="H334" s="35"/>
      <c r="I334" s="35"/>
      <c r="J334" s="35"/>
      <c r="K334" s="35"/>
    </row>
    <row r="335" spans="4:11" x14ac:dyDescent="0.25">
      <c r="G335" s="35"/>
      <c r="H335" s="35"/>
      <c r="I335" s="35"/>
      <c r="J335" s="35"/>
      <c r="K335" s="35"/>
    </row>
    <row r="336" spans="4:11" x14ac:dyDescent="0.25">
      <c r="G336" s="35"/>
      <c r="H336" s="35"/>
      <c r="I336" s="35"/>
      <c r="J336" s="35"/>
      <c r="K336" s="35"/>
    </row>
    <row r="337" spans="7:11" x14ac:dyDescent="0.25">
      <c r="G337" s="35"/>
      <c r="H337" s="35"/>
      <c r="I337" s="35"/>
      <c r="J337" s="35"/>
      <c r="K337" s="35"/>
    </row>
    <row r="338" spans="7:11" x14ac:dyDescent="0.25">
      <c r="G338" s="35"/>
      <c r="H338" s="35"/>
      <c r="I338" s="35"/>
      <c r="J338" s="35"/>
      <c r="K338" s="35"/>
    </row>
    <row r="339" spans="7:11" x14ac:dyDescent="0.25">
      <c r="G339" s="35"/>
      <c r="H339" s="35"/>
      <c r="I339" s="35"/>
      <c r="J339" s="35"/>
      <c r="K339" s="35"/>
    </row>
    <row r="340" spans="7:11" x14ac:dyDescent="0.25">
      <c r="G340" s="35"/>
      <c r="H340" s="35"/>
      <c r="I340" s="35"/>
      <c r="J340" s="35"/>
      <c r="K340" s="35"/>
    </row>
    <row r="341" spans="7:11" x14ac:dyDescent="0.25">
      <c r="G341" s="35"/>
      <c r="H341" s="35"/>
      <c r="I341" s="35"/>
      <c r="J341" s="35"/>
      <c r="K341" s="35"/>
    </row>
    <row r="342" spans="7:11" x14ac:dyDescent="0.25">
      <c r="G342" s="35"/>
      <c r="H342" s="35"/>
      <c r="I342" s="35"/>
      <c r="J342" s="35"/>
      <c r="K342" s="35"/>
    </row>
    <row r="343" spans="7:11" x14ac:dyDescent="0.25">
      <c r="G343" s="35"/>
      <c r="H343" s="35"/>
      <c r="I343" s="35"/>
      <c r="J343" s="35"/>
      <c r="K343" s="35"/>
    </row>
    <row r="344" spans="7:11" x14ac:dyDescent="0.25">
      <c r="G344" s="35"/>
      <c r="H344" s="35"/>
      <c r="I344" s="35"/>
      <c r="J344" s="35"/>
      <c r="K344" s="35"/>
    </row>
    <row r="345" spans="7:11" x14ac:dyDescent="0.25">
      <c r="G345" s="35"/>
      <c r="H345" s="35"/>
      <c r="I345" s="35"/>
      <c r="J345" s="35"/>
      <c r="K345" s="35"/>
    </row>
    <row r="346" spans="7:11" x14ac:dyDescent="0.25">
      <c r="G346" s="35"/>
      <c r="H346" s="35"/>
      <c r="I346" s="35"/>
      <c r="J346" s="35"/>
      <c r="K346" s="35"/>
    </row>
    <row r="347" spans="7:11" x14ac:dyDescent="0.25">
      <c r="G347" s="35"/>
      <c r="H347" s="35"/>
      <c r="I347" s="35"/>
      <c r="J347" s="35"/>
      <c r="K347" s="35"/>
    </row>
    <row r="348" spans="7:11" x14ac:dyDescent="0.25">
      <c r="G348" s="35"/>
      <c r="H348" s="35"/>
      <c r="I348" s="35"/>
      <c r="J348" s="35"/>
      <c r="K348" s="35"/>
    </row>
    <row r="349" spans="7:11" x14ac:dyDescent="0.25">
      <c r="G349" s="35"/>
      <c r="H349" s="35"/>
      <c r="I349" s="35"/>
      <c r="J349" s="35"/>
      <c r="K349" s="35"/>
    </row>
    <row r="350" spans="7:11" x14ac:dyDescent="0.25">
      <c r="G350" s="35"/>
      <c r="H350" s="35"/>
      <c r="I350" s="35"/>
      <c r="J350" s="35"/>
      <c r="K350" s="35"/>
    </row>
    <row r="351" spans="7:11" x14ac:dyDescent="0.25">
      <c r="G351" s="35"/>
      <c r="H351" s="35"/>
      <c r="I351" s="35"/>
      <c r="J351" s="35"/>
      <c r="K351" s="35"/>
    </row>
    <row r="352" spans="7:11" x14ac:dyDescent="0.25">
      <c r="G352" s="35"/>
      <c r="H352" s="35"/>
      <c r="I352" s="35"/>
      <c r="J352" s="35"/>
      <c r="K352" s="35"/>
    </row>
    <row r="353" spans="7:11" x14ac:dyDescent="0.25">
      <c r="G353" s="35"/>
      <c r="H353" s="35"/>
      <c r="I353" s="35"/>
      <c r="J353" s="35"/>
      <c r="K353" s="35"/>
    </row>
    <row r="354" spans="7:11" x14ac:dyDescent="0.25">
      <c r="G354" s="35"/>
      <c r="H354" s="35"/>
      <c r="I354" s="35"/>
      <c r="J354" s="35"/>
      <c r="K354" s="35"/>
    </row>
    <row r="355" spans="7:11" x14ac:dyDescent="0.25">
      <c r="G355" s="35"/>
      <c r="H355" s="35"/>
      <c r="I355" s="35"/>
      <c r="J355" s="35"/>
      <c r="K355" s="35"/>
    </row>
    <row r="356" spans="7:11" x14ac:dyDescent="0.25">
      <c r="G356" s="35"/>
      <c r="H356" s="35"/>
      <c r="I356" s="35"/>
      <c r="J356" s="35"/>
      <c r="K356" s="35"/>
    </row>
    <row r="357" spans="7:11" x14ac:dyDescent="0.25">
      <c r="G357" s="35"/>
      <c r="H357" s="35"/>
      <c r="I357" s="35"/>
      <c r="J357" s="35"/>
      <c r="K357" s="35"/>
    </row>
    <row r="358" spans="7:11" x14ac:dyDescent="0.25">
      <c r="G358" s="35"/>
      <c r="H358" s="35"/>
      <c r="I358" s="35"/>
      <c r="J358" s="35"/>
      <c r="K358" s="35"/>
    </row>
    <row r="359" spans="7:11" x14ac:dyDescent="0.25">
      <c r="G359" s="35"/>
      <c r="H359" s="35"/>
      <c r="I359" s="35"/>
      <c r="J359" s="35"/>
      <c r="K359" s="35"/>
    </row>
    <row r="360" spans="7:11" x14ac:dyDescent="0.25">
      <c r="G360" s="35"/>
      <c r="H360" s="35"/>
      <c r="I360" s="35"/>
      <c r="J360" s="35"/>
      <c r="K360" s="35"/>
    </row>
    <row r="361" spans="7:11" x14ac:dyDescent="0.25">
      <c r="G361" s="35"/>
      <c r="H361" s="35"/>
      <c r="I361" s="35"/>
      <c r="J361" s="35"/>
      <c r="K361" s="35"/>
    </row>
    <row r="362" spans="7:11" x14ac:dyDescent="0.25">
      <c r="G362" s="35"/>
      <c r="H362" s="35"/>
      <c r="I362" s="35"/>
      <c r="J362" s="35"/>
      <c r="K362" s="35"/>
    </row>
    <row r="363" spans="7:11" x14ac:dyDescent="0.25">
      <c r="G363" s="35"/>
      <c r="H363" s="35"/>
      <c r="I363" s="35"/>
      <c r="J363" s="35"/>
      <c r="K363" s="35"/>
    </row>
    <row r="364" spans="7:11" x14ac:dyDescent="0.25">
      <c r="G364" s="35"/>
      <c r="H364" s="35"/>
      <c r="I364" s="35"/>
      <c r="J364" s="35"/>
      <c r="K364" s="35"/>
    </row>
    <row r="365" spans="7:11" x14ac:dyDescent="0.25">
      <c r="G365" s="35"/>
      <c r="H365" s="35"/>
      <c r="I365" s="35"/>
      <c r="J365" s="35"/>
      <c r="K365" s="35"/>
    </row>
    <row r="366" spans="7:11" x14ac:dyDescent="0.25">
      <c r="G366" s="35"/>
      <c r="H366" s="35"/>
      <c r="I366" s="35"/>
      <c r="J366" s="35"/>
      <c r="K366" s="35"/>
    </row>
    <row r="367" spans="7:11" x14ac:dyDescent="0.25">
      <c r="G367" s="35"/>
      <c r="H367" s="35"/>
      <c r="I367" s="35"/>
      <c r="J367" s="35"/>
      <c r="K367" s="35"/>
    </row>
    <row r="368" spans="7:11" x14ac:dyDescent="0.25">
      <c r="G368" s="35"/>
      <c r="H368" s="35"/>
      <c r="I368" s="35"/>
      <c r="J368" s="35"/>
      <c r="K368" s="35"/>
    </row>
    <row r="369" spans="7:11" x14ac:dyDescent="0.25">
      <c r="G369" s="35"/>
      <c r="H369" s="35"/>
      <c r="I369" s="35"/>
      <c r="J369" s="35"/>
      <c r="K369" s="35"/>
    </row>
    <row r="370" spans="7:11" x14ac:dyDescent="0.25">
      <c r="G370" s="35"/>
      <c r="H370" s="35"/>
      <c r="I370" s="35"/>
      <c r="J370" s="35"/>
      <c r="K370" s="35"/>
    </row>
    <row r="371" spans="7:11" x14ac:dyDescent="0.25">
      <c r="G371" s="35"/>
      <c r="H371" s="35"/>
      <c r="I371" s="35"/>
      <c r="J371" s="35"/>
      <c r="K371" s="35"/>
    </row>
    <row r="372" spans="7:11" x14ac:dyDescent="0.25">
      <c r="G372" s="35"/>
      <c r="H372" s="35"/>
      <c r="I372" s="35"/>
      <c r="J372" s="35"/>
      <c r="K372" s="35"/>
    </row>
    <row r="373" spans="7:11" x14ac:dyDescent="0.25">
      <c r="G373" s="35"/>
      <c r="H373" s="35"/>
      <c r="I373" s="35"/>
      <c r="J373" s="35"/>
      <c r="K373" s="35"/>
    </row>
    <row r="374" spans="7:11" x14ac:dyDescent="0.25">
      <c r="G374" s="35"/>
      <c r="H374" s="35"/>
      <c r="I374" s="35"/>
      <c r="J374" s="35"/>
      <c r="K374" s="35"/>
    </row>
    <row r="375" spans="7:11" x14ac:dyDescent="0.25">
      <c r="G375" s="35"/>
      <c r="H375" s="35"/>
      <c r="I375" s="35"/>
      <c r="J375" s="35"/>
      <c r="K375" s="35"/>
    </row>
    <row r="376" spans="7:11" x14ac:dyDescent="0.25">
      <c r="G376" s="35"/>
      <c r="H376" s="35"/>
      <c r="I376" s="35"/>
      <c r="J376" s="35"/>
      <c r="K376" s="35"/>
    </row>
    <row r="377" spans="7:11" x14ac:dyDescent="0.25">
      <c r="G377" s="35"/>
      <c r="H377" s="35"/>
      <c r="I377" s="35"/>
      <c r="J377" s="35"/>
      <c r="K377" s="35"/>
    </row>
    <row r="378" spans="7:11" x14ac:dyDescent="0.25">
      <c r="G378" s="35"/>
      <c r="H378" s="35"/>
      <c r="I378" s="35"/>
      <c r="J378" s="35"/>
      <c r="K378" s="35"/>
    </row>
    <row r="379" spans="7:11" x14ac:dyDescent="0.25">
      <c r="G379" s="35"/>
      <c r="H379" s="35"/>
      <c r="I379" s="35"/>
      <c r="J379" s="35"/>
      <c r="K379" s="35"/>
    </row>
    <row r="380" spans="7:11" x14ac:dyDescent="0.25">
      <c r="G380" s="35"/>
      <c r="H380" s="35"/>
      <c r="I380" s="35"/>
      <c r="J380" s="35"/>
      <c r="K380" s="35"/>
    </row>
    <row r="381" spans="7:11" x14ac:dyDescent="0.25">
      <c r="G381" s="35"/>
      <c r="H381" s="35"/>
      <c r="I381" s="35"/>
      <c r="J381" s="35"/>
      <c r="K381" s="35"/>
    </row>
    <row r="382" spans="7:11" x14ac:dyDescent="0.25">
      <c r="G382" s="35"/>
      <c r="H382" s="35"/>
      <c r="I382" s="35"/>
      <c r="J382" s="35"/>
      <c r="K382" s="35"/>
    </row>
    <row r="383" spans="7:11" x14ac:dyDescent="0.25">
      <c r="G383" s="35"/>
      <c r="H383" s="35"/>
      <c r="I383" s="35"/>
      <c r="J383" s="35"/>
      <c r="K383" s="35"/>
    </row>
    <row r="384" spans="7:11" x14ac:dyDescent="0.25">
      <c r="G384" s="35"/>
      <c r="H384" s="35"/>
      <c r="I384" s="35"/>
      <c r="J384" s="35"/>
      <c r="K384" s="35"/>
    </row>
    <row r="385" spans="7:11" x14ac:dyDescent="0.25">
      <c r="G385" s="35"/>
      <c r="H385" s="35"/>
      <c r="I385" s="35"/>
      <c r="J385" s="35"/>
      <c r="K385" s="35"/>
    </row>
    <row r="386" spans="7:11" x14ac:dyDescent="0.25">
      <c r="G386" s="35"/>
      <c r="H386" s="35"/>
      <c r="I386" s="35"/>
      <c r="J386" s="35"/>
      <c r="K386" s="35"/>
    </row>
    <row r="387" spans="7:11" x14ac:dyDescent="0.25">
      <c r="G387" s="35"/>
      <c r="H387" s="35"/>
      <c r="I387" s="35"/>
      <c r="J387" s="35"/>
      <c r="K387" s="35"/>
    </row>
    <row r="388" spans="7:11" x14ac:dyDescent="0.25">
      <c r="G388" s="35"/>
      <c r="H388" s="35"/>
      <c r="I388" s="35"/>
      <c r="J388" s="35"/>
      <c r="K388" s="35"/>
    </row>
    <row r="389" spans="7:11" x14ac:dyDescent="0.25">
      <c r="G389" s="35"/>
      <c r="H389" s="35"/>
      <c r="I389" s="35"/>
      <c r="J389" s="35"/>
      <c r="K389" s="35"/>
    </row>
    <row r="390" spans="7:11" x14ac:dyDescent="0.25">
      <c r="G390" s="35"/>
      <c r="H390" s="35"/>
      <c r="I390" s="35"/>
      <c r="J390" s="35"/>
      <c r="K390" s="35"/>
    </row>
    <row r="391" spans="7:11" x14ac:dyDescent="0.25">
      <c r="G391" s="35"/>
      <c r="H391" s="35"/>
      <c r="I391" s="35"/>
      <c r="J391" s="35"/>
      <c r="K391" s="35"/>
    </row>
    <row r="392" spans="7:11" x14ac:dyDescent="0.25">
      <c r="G392" s="35"/>
      <c r="H392" s="35"/>
      <c r="I392" s="35"/>
      <c r="J392" s="35"/>
      <c r="K392" s="35"/>
    </row>
    <row r="393" spans="7:11" x14ac:dyDescent="0.25">
      <c r="G393" s="35"/>
      <c r="H393" s="35"/>
      <c r="I393" s="35"/>
      <c r="J393" s="35"/>
      <c r="K393" s="35"/>
    </row>
    <row r="394" spans="7:11" x14ac:dyDescent="0.25">
      <c r="G394" s="35"/>
      <c r="H394" s="35"/>
      <c r="I394" s="35"/>
      <c r="J394" s="35"/>
      <c r="K394" s="35"/>
    </row>
    <row r="395" spans="7:11" x14ac:dyDescent="0.25">
      <c r="G395" s="35"/>
      <c r="H395" s="35"/>
      <c r="I395" s="35"/>
      <c r="J395" s="35"/>
      <c r="K395" s="35"/>
    </row>
    <row r="396" spans="7:11" x14ac:dyDescent="0.25">
      <c r="G396" s="35"/>
      <c r="H396" s="35"/>
      <c r="I396" s="35"/>
      <c r="J396" s="35"/>
      <c r="K396" s="35"/>
    </row>
    <row r="397" spans="7:11" x14ac:dyDescent="0.25">
      <c r="G397" s="35"/>
      <c r="H397" s="35"/>
      <c r="I397" s="35"/>
      <c r="J397" s="35"/>
      <c r="K397" s="35"/>
    </row>
    <row r="398" spans="7:11" x14ac:dyDescent="0.25">
      <c r="G398" s="35"/>
      <c r="H398" s="35"/>
      <c r="I398" s="35"/>
      <c r="J398" s="35"/>
      <c r="K398" s="35"/>
    </row>
    <row r="399" spans="7:11" x14ac:dyDescent="0.25">
      <c r="G399" s="35"/>
      <c r="H399" s="35"/>
      <c r="I399" s="35"/>
      <c r="J399" s="35"/>
      <c r="K399" s="35"/>
    </row>
    <row r="400" spans="7:11" x14ac:dyDescent="0.25">
      <c r="G400" s="35"/>
      <c r="H400" s="35"/>
      <c r="I400" s="35"/>
      <c r="J400" s="35"/>
      <c r="K400" s="35"/>
    </row>
    <row r="401" spans="7:11" x14ac:dyDescent="0.25">
      <c r="G401" s="35"/>
      <c r="H401" s="35"/>
      <c r="I401" s="35"/>
      <c r="J401" s="35"/>
      <c r="K401" s="35"/>
    </row>
    <row r="402" spans="7:11" x14ac:dyDescent="0.25">
      <c r="G402" s="35"/>
      <c r="H402" s="35"/>
      <c r="I402" s="35"/>
      <c r="J402" s="35"/>
      <c r="K402" s="35"/>
    </row>
    <row r="403" spans="7:11" x14ac:dyDescent="0.25">
      <c r="G403" s="35"/>
      <c r="H403" s="35"/>
      <c r="I403" s="35"/>
      <c r="J403" s="35"/>
      <c r="K403" s="35"/>
    </row>
    <row r="404" spans="7:11" x14ac:dyDescent="0.25">
      <c r="G404" s="35"/>
      <c r="H404" s="35"/>
      <c r="I404" s="35"/>
      <c r="J404" s="35"/>
      <c r="K404" s="35"/>
    </row>
    <row r="405" spans="7:11" x14ac:dyDescent="0.25">
      <c r="G405" s="35"/>
      <c r="H405" s="35"/>
      <c r="I405" s="35"/>
      <c r="J405" s="35"/>
      <c r="K405" s="35"/>
    </row>
    <row r="406" spans="7:11" x14ac:dyDescent="0.25">
      <c r="G406" s="35"/>
      <c r="H406" s="35"/>
      <c r="I406" s="35"/>
      <c r="J406" s="35"/>
      <c r="K406" s="35"/>
    </row>
    <row r="407" spans="7:11" x14ac:dyDescent="0.25">
      <c r="G407" s="35"/>
      <c r="H407" s="35"/>
      <c r="I407" s="35"/>
      <c r="J407" s="35"/>
      <c r="K407" s="35"/>
    </row>
    <row r="408" spans="7:11" x14ac:dyDescent="0.25">
      <c r="G408" s="35"/>
      <c r="H408" s="35"/>
      <c r="I408" s="35"/>
      <c r="J408" s="35"/>
      <c r="K408" s="35"/>
    </row>
    <row r="409" spans="7:11" x14ac:dyDescent="0.25">
      <c r="G409" s="35"/>
      <c r="H409" s="35"/>
      <c r="I409" s="35"/>
      <c r="J409" s="35"/>
      <c r="K409" s="35"/>
    </row>
    <row r="410" spans="7:11" x14ac:dyDescent="0.25">
      <c r="G410" s="35"/>
      <c r="H410" s="35"/>
      <c r="I410" s="35"/>
      <c r="J410" s="35"/>
      <c r="K410" s="35"/>
    </row>
    <row r="411" spans="7:11" x14ac:dyDescent="0.25">
      <c r="G411" s="35"/>
      <c r="H411" s="35"/>
      <c r="I411" s="35"/>
      <c r="J411" s="35"/>
      <c r="K411" s="35"/>
    </row>
    <row r="412" spans="7:11" x14ac:dyDescent="0.25">
      <c r="G412" s="35"/>
      <c r="H412" s="35"/>
      <c r="I412" s="35"/>
      <c r="J412" s="35"/>
      <c r="K412" s="35"/>
    </row>
    <row r="413" spans="7:11" x14ac:dyDescent="0.25">
      <c r="G413" s="35"/>
      <c r="H413" s="35"/>
      <c r="I413" s="35"/>
      <c r="J413" s="35"/>
      <c r="K413" s="35"/>
    </row>
    <row r="414" spans="7:11" x14ac:dyDescent="0.25">
      <c r="G414" s="35"/>
      <c r="H414" s="35"/>
      <c r="I414" s="35"/>
      <c r="J414" s="35"/>
      <c r="K414" s="35"/>
    </row>
    <row r="415" spans="7:11" x14ac:dyDescent="0.25">
      <c r="G415" s="35"/>
      <c r="H415" s="35"/>
      <c r="I415" s="35"/>
      <c r="J415" s="35"/>
      <c r="K415" s="35"/>
    </row>
    <row r="416" spans="7:11" x14ac:dyDescent="0.25">
      <c r="G416" s="35"/>
      <c r="H416" s="35"/>
      <c r="I416" s="35"/>
      <c r="J416" s="35"/>
      <c r="K416" s="35"/>
    </row>
    <row r="417" spans="7:11" x14ac:dyDescent="0.25">
      <c r="G417" s="35"/>
      <c r="H417" s="35"/>
      <c r="I417" s="35"/>
      <c r="J417" s="35"/>
      <c r="K417" s="35"/>
    </row>
    <row r="418" spans="7:11" x14ac:dyDescent="0.25">
      <c r="G418" s="35"/>
      <c r="H418" s="35"/>
      <c r="I418" s="35"/>
      <c r="J418" s="35"/>
      <c r="K418" s="35"/>
    </row>
    <row r="419" spans="7:11" x14ac:dyDescent="0.25">
      <c r="G419" s="35"/>
      <c r="H419" s="35"/>
      <c r="I419" s="35"/>
      <c r="J419" s="35"/>
      <c r="K419" s="35"/>
    </row>
    <row r="420" spans="7:11" x14ac:dyDescent="0.25">
      <c r="G420" s="35"/>
      <c r="H420" s="35"/>
      <c r="I420" s="35"/>
      <c r="J420" s="35"/>
      <c r="K420" s="35"/>
    </row>
    <row r="421" spans="7:11" x14ac:dyDescent="0.25">
      <c r="G421" s="35"/>
      <c r="H421" s="35"/>
      <c r="I421" s="35"/>
      <c r="J421" s="35"/>
      <c r="K421" s="35"/>
    </row>
    <row r="422" spans="7:11" x14ac:dyDescent="0.25">
      <c r="G422" s="35"/>
      <c r="H422" s="35"/>
      <c r="I422" s="35"/>
      <c r="J422" s="35"/>
      <c r="K422" s="35"/>
    </row>
    <row r="423" spans="7:11" x14ac:dyDescent="0.25">
      <c r="G423" s="35"/>
      <c r="H423" s="35"/>
      <c r="I423" s="35"/>
      <c r="J423" s="35"/>
      <c r="K423" s="35"/>
    </row>
    <row r="424" spans="7:11" x14ac:dyDescent="0.25">
      <c r="G424" s="35"/>
      <c r="H424" s="35"/>
      <c r="I424" s="35"/>
      <c r="J424" s="35"/>
      <c r="K424" s="35"/>
    </row>
    <row r="425" spans="7:11" x14ac:dyDescent="0.25">
      <c r="G425" s="35"/>
      <c r="H425" s="35"/>
      <c r="I425" s="35"/>
      <c r="J425" s="35"/>
      <c r="K425" s="35"/>
    </row>
    <row r="426" spans="7:11" x14ac:dyDescent="0.25">
      <c r="G426" s="35"/>
      <c r="H426" s="35"/>
      <c r="I426" s="35"/>
      <c r="J426" s="35"/>
      <c r="K426" s="35"/>
    </row>
    <row r="427" spans="7:11" x14ac:dyDescent="0.25">
      <c r="G427" s="35"/>
      <c r="H427" s="35"/>
      <c r="I427" s="35"/>
      <c r="J427" s="35"/>
      <c r="K427" s="35"/>
    </row>
    <row r="428" spans="7:11" x14ac:dyDescent="0.25">
      <c r="G428" s="35"/>
      <c r="H428" s="35"/>
      <c r="I428" s="35"/>
      <c r="J428" s="35"/>
      <c r="K428" s="35"/>
    </row>
    <row r="429" spans="7:11" x14ac:dyDescent="0.25">
      <c r="G429" s="35"/>
      <c r="H429" s="35"/>
      <c r="I429" s="35"/>
      <c r="J429" s="35"/>
      <c r="K429" s="35"/>
    </row>
    <row r="430" spans="7:11" x14ac:dyDescent="0.25">
      <c r="G430" s="35"/>
      <c r="H430" s="35"/>
      <c r="I430" s="35"/>
      <c r="J430" s="35"/>
      <c r="K430" s="35"/>
    </row>
    <row r="431" spans="7:11" x14ac:dyDescent="0.25">
      <c r="G431" s="35"/>
      <c r="H431" s="35"/>
      <c r="I431" s="35"/>
      <c r="J431" s="35"/>
      <c r="K431" s="35"/>
    </row>
    <row r="432" spans="7:11" x14ac:dyDescent="0.25">
      <c r="G432" s="35"/>
      <c r="H432" s="35"/>
      <c r="I432" s="35"/>
      <c r="J432" s="35"/>
      <c r="K432" s="35"/>
    </row>
    <row r="433" spans="7:11" x14ac:dyDescent="0.25">
      <c r="G433" s="35"/>
      <c r="H433" s="35"/>
      <c r="I433" s="35"/>
      <c r="J433" s="35"/>
      <c r="K433" s="35"/>
    </row>
    <row r="434" spans="7:11" x14ac:dyDescent="0.25">
      <c r="G434" s="35"/>
      <c r="H434" s="35"/>
      <c r="I434" s="35"/>
      <c r="J434" s="35"/>
      <c r="K434" s="35"/>
    </row>
    <row r="435" spans="7:11" x14ac:dyDescent="0.25">
      <c r="G435" s="35"/>
      <c r="H435" s="35"/>
      <c r="I435" s="35"/>
      <c r="J435" s="35"/>
      <c r="K435" s="35"/>
    </row>
    <row r="436" spans="7:11" x14ac:dyDescent="0.25">
      <c r="G436" s="35"/>
      <c r="H436" s="35"/>
      <c r="I436" s="35"/>
      <c r="J436" s="35"/>
      <c r="K436" s="35"/>
    </row>
    <row r="437" spans="7:11" x14ac:dyDescent="0.25">
      <c r="G437" s="35"/>
      <c r="H437" s="35"/>
      <c r="I437" s="35"/>
      <c r="J437" s="35"/>
      <c r="K437" s="35"/>
    </row>
    <row r="438" spans="7:11" x14ac:dyDescent="0.25">
      <c r="G438" s="35"/>
      <c r="H438" s="35"/>
      <c r="I438" s="35"/>
      <c r="J438" s="35"/>
      <c r="K438" s="35"/>
    </row>
    <row r="439" spans="7:11" x14ac:dyDescent="0.25">
      <c r="G439" s="35"/>
      <c r="H439" s="35"/>
      <c r="I439" s="35"/>
      <c r="J439" s="35"/>
      <c r="K439" s="35"/>
    </row>
    <row r="440" spans="7:11" x14ac:dyDescent="0.25">
      <c r="G440" s="35"/>
      <c r="H440" s="35"/>
      <c r="I440" s="35"/>
      <c r="J440" s="35"/>
      <c r="K440" s="35"/>
    </row>
    <row r="441" spans="7:11" x14ac:dyDescent="0.25">
      <c r="G441" s="35"/>
      <c r="H441" s="35"/>
      <c r="I441" s="35"/>
      <c r="J441" s="35"/>
      <c r="K441" s="35"/>
    </row>
    <row r="442" spans="7:11" x14ac:dyDescent="0.25">
      <c r="G442" s="35"/>
      <c r="H442" s="35"/>
      <c r="I442" s="35"/>
      <c r="J442" s="35"/>
      <c r="K442" s="35"/>
    </row>
    <row r="443" spans="7:11" x14ac:dyDescent="0.25">
      <c r="G443" s="35"/>
      <c r="H443" s="35"/>
      <c r="I443" s="35"/>
      <c r="J443" s="35"/>
      <c r="K443" s="35"/>
    </row>
    <row r="444" spans="7:11" x14ac:dyDescent="0.25">
      <c r="G444" s="35"/>
      <c r="H444" s="35"/>
      <c r="I444" s="35"/>
      <c r="J444" s="35"/>
      <c r="K444" s="35"/>
    </row>
    <row r="445" spans="7:11" x14ac:dyDescent="0.25">
      <c r="G445" s="35"/>
      <c r="H445" s="35"/>
      <c r="I445" s="35"/>
      <c r="J445" s="35"/>
      <c r="K445" s="35"/>
    </row>
    <row r="446" spans="7:11" x14ac:dyDescent="0.25">
      <c r="G446" s="35"/>
      <c r="H446" s="35"/>
      <c r="I446" s="35"/>
      <c r="J446" s="35"/>
      <c r="K446" s="35"/>
    </row>
    <row r="447" spans="7:11" x14ac:dyDescent="0.25">
      <c r="G447" s="35"/>
      <c r="H447" s="35"/>
      <c r="I447" s="35"/>
      <c r="J447" s="35"/>
      <c r="K447" s="35"/>
    </row>
    <row r="448" spans="7:11" x14ac:dyDescent="0.25">
      <c r="G448" s="35"/>
      <c r="H448" s="35"/>
      <c r="I448" s="35"/>
      <c r="J448" s="35"/>
      <c r="K448" s="35"/>
    </row>
    <row r="449" spans="7:11" x14ac:dyDescent="0.25">
      <c r="G449" s="35"/>
      <c r="H449" s="35"/>
      <c r="I449" s="35"/>
      <c r="J449" s="35"/>
      <c r="K449" s="35"/>
    </row>
    <row r="450" spans="7:11" x14ac:dyDescent="0.25">
      <c r="G450" s="35"/>
      <c r="H450" s="35"/>
      <c r="I450" s="35"/>
      <c r="J450" s="35"/>
      <c r="K450" s="35"/>
    </row>
    <row r="451" spans="7:11" x14ac:dyDescent="0.25">
      <c r="G451" s="35"/>
      <c r="H451" s="35"/>
      <c r="I451" s="35"/>
      <c r="J451" s="35"/>
      <c r="K451" s="35"/>
    </row>
    <row r="452" spans="7:11" x14ac:dyDescent="0.25">
      <c r="G452" s="35"/>
      <c r="H452" s="35"/>
      <c r="I452" s="35"/>
      <c r="J452" s="35"/>
      <c r="K452" s="35"/>
    </row>
    <row r="453" spans="7:11" x14ac:dyDescent="0.25">
      <c r="G453" s="35"/>
      <c r="H453" s="35"/>
      <c r="I453" s="35"/>
      <c r="J453" s="35"/>
      <c r="K453" s="35"/>
    </row>
    <row r="454" spans="7:11" x14ac:dyDescent="0.25">
      <c r="G454" s="35"/>
      <c r="H454" s="35"/>
      <c r="I454" s="35"/>
      <c r="J454" s="35"/>
      <c r="K454" s="35"/>
    </row>
    <row r="455" spans="7:11" x14ac:dyDescent="0.25">
      <c r="G455" s="35"/>
      <c r="H455" s="35"/>
      <c r="I455" s="35"/>
      <c r="J455" s="35"/>
      <c r="K455" s="35"/>
    </row>
    <row r="456" spans="7:11" x14ac:dyDescent="0.25">
      <c r="G456" s="35"/>
      <c r="H456" s="35"/>
      <c r="I456" s="35"/>
      <c r="J456" s="35"/>
      <c r="K456" s="35"/>
    </row>
    <row r="457" spans="7:11" x14ac:dyDescent="0.25">
      <c r="G457" s="35"/>
      <c r="H457" s="35"/>
      <c r="I457" s="35"/>
      <c r="J457" s="35"/>
      <c r="K457" s="35"/>
    </row>
    <row r="458" spans="7:11" x14ac:dyDescent="0.25">
      <c r="G458" s="35"/>
      <c r="H458" s="35"/>
      <c r="I458" s="35"/>
      <c r="J458" s="35"/>
      <c r="K458" s="35"/>
    </row>
    <row r="459" spans="7:11" x14ac:dyDescent="0.25">
      <c r="G459" s="35"/>
      <c r="H459" s="35"/>
      <c r="I459" s="35"/>
      <c r="J459" s="35"/>
      <c r="K459" s="35"/>
    </row>
    <row r="460" spans="7:11" x14ac:dyDescent="0.25">
      <c r="G460" s="35"/>
      <c r="H460" s="35"/>
      <c r="I460" s="35"/>
      <c r="J460" s="35"/>
      <c r="K460" s="35"/>
    </row>
    <row r="461" spans="7:11" x14ac:dyDescent="0.25">
      <c r="G461" s="35"/>
      <c r="H461" s="35"/>
      <c r="I461" s="35"/>
      <c r="J461" s="35"/>
      <c r="K461" s="35"/>
    </row>
    <row r="462" spans="7:11" x14ac:dyDescent="0.25">
      <c r="G462" s="35"/>
      <c r="H462" s="35"/>
      <c r="I462" s="35"/>
      <c r="J462" s="35"/>
      <c r="K462" s="35"/>
    </row>
    <row r="463" spans="7:11" x14ac:dyDescent="0.25">
      <c r="G463" s="35"/>
      <c r="H463" s="35"/>
      <c r="I463" s="35"/>
      <c r="J463" s="35"/>
      <c r="K463" s="35"/>
    </row>
    <row r="464" spans="7:11" x14ac:dyDescent="0.25">
      <c r="G464" s="35"/>
      <c r="H464" s="35"/>
      <c r="I464" s="35"/>
      <c r="J464" s="35"/>
      <c r="K464" s="35"/>
    </row>
    <row r="465" spans="7:11" x14ac:dyDescent="0.25">
      <c r="G465" s="35"/>
      <c r="H465" s="35"/>
      <c r="I465" s="35"/>
      <c r="J465" s="35"/>
      <c r="K465" s="35"/>
    </row>
    <row r="466" spans="7:11" x14ac:dyDescent="0.25">
      <c r="G466" s="35"/>
      <c r="H466" s="35"/>
      <c r="I466" s="35"/>
      <c r="J466" s="35"/>
      <c r="K466" s="35"/>
    </row>
    <row r="467" spans="7:11" x14ac:dyDescent="0.25">
      <c r="G467" s="35"/>
      <c r="H467" s="35"/>
      <c r="I467" s="35"/>
      <c r="J467" s="35"/>
      <c r="K467" s="35"/>
    </row>
    <row r="468" spans="7:11" x14ac:dyDescent="0.25">
      <c r="G468" s="35"/>
      <c r="H468" s="35"/>
      <c r="I468" s="35"/>
      <c r="J468" s="35"/>
      <c r="K468" s="35"/>
    </row>
    <row r="469" spans="7:11" x14ac:dyDescent="0.25">
      <c r="G469" s="35"/>
      <c r="H469" s="35"/>
      <c r="I469" s="35"/>
      <c r="J469" s="35"/>
      <c r="K469" s="35"/>
    </row>
    <row r="470" spans="7:11" x14ac:dyDescent="0.25">
      <c r="G470" s="35"/>
      <c r="H470" s="35"/>
      <c r="I470" s="35"/>
      <c r="J470" s="35"/>
      <c r="K470" s="35"/>
    </row>
    <row r="471" spans="7:11" x14ac:dyDescent="0.25">
      <c r="G471" s="35"/>
      <c r="H471" s="35"/>
      <c r="I471" s="35"/>
      <c r="J471" s="35"/>
      <c r="K471" s="35"/>
    </row>
    <row r="472" spans="7:11" x14ac:dyDescent="0.25">
      <c r="G472" s="35"/>
      <c r="H472" s="35"/>
      <c r="I472" s="35"/>
      <c r="J472" s="35"/>
      <c r="K472" s="35"/>
    </row>
    <row r="473" spans="7:11" x14ac:dyDescent="0.25">
      <c r="G473" s="35"/>
      <c r="H473" s="35"/>
      <c r="I473" s="35"/>
      <c r="J473" s="35"/>
      <c r="K473" s="35"/>
    </row>
    <row r="474" spans="7:11" x14ac:dyDescent="0.25">
      <c r="G474" s="35"/>
      <c r="H474" s="35"/>
      <c r="I474" s="35"/>
      <c r="J474" s="35"/>
      <c r="K474" s="35"/>
    </row>
    <row r="475" spans="7:11" x14ac:dyDescent="0.25">
      <c r="G475" s="35"/>
      <c r="H475" s="35"/>
      <c r="I475" s="35"/>
      <c r="J475" s="35"/>
      <c r="K475" s="35"/>
    </row>
    <row r="476" spans="7:11" x14ac:dyDescent="0.25">
      <c r="G476" s="35"/>
      <c r="H476" s="35"/>
      <c r="I476" s="35"/>
      <c r="J476" s="35"/>
      <c r="K476" s="35"/>
    </row>
    <row r="477" spans="7:11" x14ac:dyDescent="0.25">
      <c r="G477" s="35"/>
      <c r="H477" s="35"/>
      <c r="I477" s="35"/>
      <c r="J477" s="35"/>
      <c r="K477" s="35"/>
    </row>
    <row r="478" spans="7:11" x14ac:dyDescent="0.25">
      <c r="G478" s="35"/>
      <c r="H478" s="35"/>
      <c r="I478" s="35"/>
      <c r="J478" s="35"/>
      <c r="K478" s="35"/>
    </row>
    <row r="479" spans="7:11" x14ac:dyDescent="0.25">
      <c r="G479" s="35"/>
      <c r="H479" s="35"/>
      <c r="I479" s="35"/>
      <c r="J479" s="35"/>
      <c r="K479" s="35"/>
    </row>
    <row r="480" spans="7:11" x14ac:dyDescent="0.25">
      <c r="G480" s="35"/>
      <c r="H480" s="35"/>
      <c r="I480" s="35"/>
      <c r="J480" s="35"/>
      <c r="K480" s="35"/>
    </row>
    <row r="481" spans="7:11" x14ac:dyDescent="0.25">
      <c r="G481" s="35"/>
      <c r="H481" s="35"/>
      <c r="I481" s="35"/>
      <c r="J481" s="35"/>
      <c r="K481" s="35"/>
    </row>
    <row r="482" spans="7:11" x14ac:dyDescent="0.25">
      <c r="G482" s="35"/>
      <c r="H482" s="35"/>
      <c r="I482" s="35"/>
      <c r="J482" s="35"/>
      <c r="K482" s="35"/>
    </row>
    <row r="483" spans="7:11" x14ac:dyDescent="0.25">
      <c r="G483" s="35"/>
      <c r="H483" s="35"/>
      <c r="I483" s="35"/>
      <c r="J483" s="35"/>
      <c r="K483" s="35"/>
    </row>
    <row r="484" spans="7:11" x14ac:dyDescent="0.25">
      <c r="G484" s="35"/>
      <c r="H484" s="35"/>
      <c r="I484" s="35"/>
      <c r="J484" s="35"/>
      <c r="K484" s="35"/>
    </row>
    <row r="485" spans="7:11" x14ac:dyDescent="0.25">
      <c r="G485" s="35"/>
      <c r="H485" s="35"/>
      <c r="I485" s="35"/>
      <c r="J485" s="35"/>
      <c r="K485" s="35"/>
    </row>
    <row r="486" spans="7:11" x14ac:dyDescent="0.25">
      <c r="G486" s="35"/>
      <c r="H486" s="35"/>
      <c r="I486" s="35"/>
      <c r="J486" s="35"/>
      <c r="K486" s="35"/>
    </row>
    <row r="487" spans="7:11" x14ac:dyDescent="0.25">
      <c r="G487" s="35"/>
      <c r="H487" s="35"/>
      <c r="I487" s="35"/>
      <c r="J487" s="35"/>
      <c r="K487" s="35"/>
    </row>
    <row r="488" spans="7:11" x14ac:dyDescent="0.25">
      <c r="G488" s="35"/>
      <c r="H488" s="35"/>
      <c r="I488" s="35"/>
      <c r="J488" s="35"/>
      <c r="K488" s="35"/>
    </row>
    <row r="489" spans="7:11" x14ac:dyDescent="0.25">
      <c r="G489" s="35"/>
      <c r="H489" s="35"/>
      <c r="I489" s="35"/>
      <c r="J489" s="35"/>
      <c r="K489" s="35"/>
    </row>
    <row r="490" spans="7:11" x14ac:dyDescent="0.25">
      <c r="G490" s="35"/>
      <c r="H490" s="35"/>
      <c r="I490" s="35"/>
      <c r="J490" s="35"/>
      <c r="K490" s="35"/>
    </row>
    <row r="491" spans="7:11" x14ac:dyDescent="0.25">
      <c r="G491" s="35"/>
      <c r="H491" s="35"/>
      <c r="I491" s="35"/>
      <c r="J491" s="35"/>
      <c r="K491" s="35"/>
    </row>
    <row r="492" spans="7:11" x14ac:dyDescent="0.25">
      <c r="G492" s="35"/>
      <c r="H492" s="35"/>
      <c r="I492" s="35"/>
      <c r="J492" s="35"/>
      <c r="K492" s="35"/>
    </row>
    <row r="493" spans="7:11" x14ac:dyDescent="0.25">
      <c r="G493" s="35"/>
      <c r="H493" s="35"/>
      <c r="I493" s="35"/>
      <c r="J493" s="35"/>
      <c r="K493" s="35"/>
    </row>
    <row r="494" spans="7:11" x14ac:dyDescent="0.25">
      <c r="G494" s="35"/>
      <c r="H494" s="35"/>
      <c r="I494" s="35"/>
      <c r="J494" s="35"/>
      <c r="K494" s="35"/>
    </row>
    <row r="495" spans="7:11" x14ac:dyDescent="0.25">
      <c r="G495" s="35"/>
      <c r="H495" s="35"/>
      <c r="I495" s="35"/>
      <c r="J495" s="35"/>
      <c r="K495" s="35"/>
    </row>
    <row r="496" spans="7:11" x14ac:dyDescent="0.25">
      <c r="G496" s="35"/>
      <c r="H496" s="35"/>
      <c r="I496" s="35"/>
      <c r="J496" s="35"/>
      <c r="K496" s="35"/>
    </row>
    <row r="497" spans="7:11" x14ac:dyDescent="0.25">
      <c r="G497" s="35"/>
      <c r="H497" s="35"/>
      <c r="I497" s="35"/>
      <c r="J497" s="35"/>
      <c r="K497" s="35"/>
    </row>
    <row r="498" spans="7:11" x14ac:dyDescent="0.25">
      <c r="G498" s="35"/>
      <c r="H498" s="35"/>
      <c r="I498" s="35"/>
      <c r="J498" s="35"/>
      <c r="K498" s="35"/>
    </row>
    <row r="499" spans="7:11" x14ac:dyDescent="0.25">
      <c r="G499" s="35"/>
      <c r="H499" s="35"/>
      <c r="I499" s="35"/>
      <c r="J499" s="35"/>
      <c r="K499" s="35"/>
    </row>
    <row r="500" spans="7:11" x14ac:dyDescent="0.25">
      <c r="G500" s="35"/>
      <c r="H500" s="35"/>
      <c r="I500" s="35"/>
      <c r="J500" s="35"/>
      <c r="K500" s="35"/>
    </row>
    <row r="501" spans="7:11" x14ac:dyDescent="0.25">
      <c r="G501" s="35"/>
      <c r="H501" s="35"/>
      <c r="I501" s="35"/>
      <c r="J501" s="35"/>
      <c r="K501" s="35"/>
    </row>
    <row r="502" spans="7:11" x14ac:dyDescent="0.25">
      <c r="G502" s="35"/>
      <c r="H502" s="35"/>
      <c r="I502" s="35"/>
      <c r="J502" s="35"/>
      <c r="K502" s="35"/>
    </row>
    <row r="503" spans="7:11" x14ac:dyDescent="0.25">
      <c r="G503" s="35"/>
      <c r="H503" s="35"/>
      <c r="I503" s="35"/>
      <c r="J503" s="35"/>
      <c r="K503" s="35"/>
    </row>
    <row r="504" spans="7:11" x14ac:dyDescent="0.25">
      <c r="G504" s="35"/>
      <c r="H504" s="35"/>
      <c r="I504" s="35"/>
      <c r="J504" s="35"/>
      <c r="K504" s="35"/>
    </row>
    <row r="505" spans="7:11" x14ac:dyDescent="0.25">
      <c r="G505" s="35"/>
      <c r="H505" s="35"/>
      <c r="I505" s="35"/>
      <c r="J505" s="35"/>
      <c r="K505" s="35"/>
    </row>
    <row r="506" spans="7:11" x14ac:dyDescent="0.25">
      <c r="G506" s="35"/>
      <c r="H506" s="35"/>
      <c r="I506" s="35"/>
      <c r="J506" s="35"/>
      <c r="K506" s="35"/>
    </row>
    <row r="507" spans="7:11" x14ac:dyDescent="0.25">
      <c r="G507" s="35"/>
      <c r="H507" s="35"/>
      <c r="I507" s="35"/>
      <c r="J507" s="35"/>
      <c r="K507" s="35"/>
    </row>
    <row r="508" spans="7:11" x14ac:dyDescent="0.25">
      <c r="G508" s="35"/>
      <c r="H508" s="35"/>
      <c r="I508" s="35"/>
      <c r="J508" s="35"/>
      <c r="K508" s="35"/>
    </row>
    <row r="509" spans="7:11" x14ac:dyDescent="0.25">
      <c r="G509" s="35"/>
      <c r="H509" s="35"/>
      <c r="I509" s="35"/>
      <c r="J509" s="35"/>
      <c r="K509" s="35"/>
    </row>
    <row r="510" spans="7:11" x14ac:dyDescent="0.25">
      <c r="G510" s="35"/>
      <c r="H510" s="35"/>
      <c r="I510" s="35"/>
      <c r="J510" s="35"/>
      <c r="K510" s="35"/>
    </row>
    <row r="511" spans="7:11" x14ac:dyDescent="0.25">
      <c r="G511" s="35"/>
      <c r="H511" s="35"/>
      <c r="I511" s="35"/>
      <c r="J511" s="35"/>
      <c r="K511" s="35"/>
    </row>
    <row r="512" spans="7:11" x14ac:dyDescent="0.25">
      <c r="G512" s="35"/>
      <c r="H512" s="35"/>
      <c r="I512" s="35"/>
      <c r="J512" s="35"/>
      <c r="K512" s="35"/>
    </row>
    <row r="513" spans="7:11" x14ac:dyDescent="0.25">
      <c r="G513" s="35"/>
      <c r="H513" s="35"/>
      <c r="I513" s="35"/>
      <c r="J513" s="35"/>
      <c r="K513" s="35"/>
    </row>
    <row r="514" spans="7:11" x14ac:dyDescent="0.25">
      <c r="G514" s="35"/>
      <c r="H514" s="35"/>
      <c r="I514" s="35"/>
      <c r="J514" s="35"/>
      <c r="K514" s="35"/>
    </row>
    <row r="515" spans="7:11" x14ac:dyDescent="0.25">
      <c r="G515" s="35"/>
      <c r="H515" s="35"/>
      <c r="I515" s="35"/>
      <c r="J515" s="35"/>
      <c r="K515" s="35"/>
    </row>
    <row r="516" spans="7:11" x14ac:dyDescent="0.25">
      <c r="G516" s="35"/>
      <c r="H516" s="35"/>
      <c r="I516" s="35"/>
      <c r="J516" s="35"/>
      <c r="K516" s="35"/>
    </row>
    <row r="517" spans="7:11" x14ac:dyDescent="0.25">
      <c r="G517" s="35"/>
      <c r="H517" s="35"/>
      <c r="I517" s="35"/>
      <c r="J517" s="35"/>
      <c r="K517" s="35"/>
    </row>
    <row r="518" spans="7:11" x14ac:dyDescent="0.25">
      <c r="G518" s="35"/>
      <c r="H518" s="35"/>
      <c r="I518" s="35"/>
      <c r="J518" s="35"/>
      <c r="K518" s="35"/>
    </row>
    <row r="519" spans="7:11" x14ac:dyDescent="0.25">
      <c r="G519" s="35"/>
      <c r="H519" s="35"/>
      <c r="I519" s="35"/>
      <c r="J519" s="35"/>
      <c r="K519" s="35"/>
    </row>
    <row r="520" spans="7:11" x14ac:dyDescent="0.25">
      <c r="G520" s="35"/>
      <c r="H520" s="35"/>
      <c r="I520" s="35"/>
      <c r="J520" s="35"/>
      <c r="K520" s="35"/>
    </row>
    <row r="521" spans="7:11" x14ac:dyDescent="0.25">
      <c r="G521" s="35"/>
      <c r="H521" s="35"/>
      <c r="I521" s="35"/>
      <c r="J521" s="35"/>
      <c r="K521" s="35"/>
    </row>
    <row r="522" spans="7:11" x14ac:dyDescent="0.25">
      <c r="G522" s="35"/>
      <c r="H522" s="35"/>
      <c r="I522" s="35"/>
      <c r="J522" s="35"/>
      <c r="K522" s="35"/>
    </row>
    <row r="523" spans="7:11" x14ac:dyDescent="0.25">
      <c r="G523" s="35"/>
      <c r="H523" s="35"/>
      <c r="I523" s="35"/>
      <c r="J523" s="35"/>
      <c r="K523" s="35"/>
    </row>
    <row r="524" spans="7:11" x14ac:dyDescent="0.25">
      <c r="G524" s="35"/>
      <c r="H524" s="35"/>
      <c r="I524" s="35"/>
      <c r="J524" s="35"/>
      <c r="K524" s="35"/>
    </row>
    <row r="525" spans="7:11" x14ac:dyDescent="0.25">
      <c r="G525" s="35"/>
      <c r="H525" s="35"/>
      <c r="I525" s="35"/>
      <c r="J525" s="35"/>
      <c r="K525" s="35"/>
    </row>
    <row r="526" spans="7:11" x14ac:dyDescent="0.25">
      <c r="G526" s="35"/>
      <c r="H526" s="35"/>
      <c r="I526" s="35"/>
      <c r="J526" s="35"/>
      <c r="K526" s="35"/>
    </row>
    <row r="527" spans="7:11" x14ac:dyDescent="0.25">
      <c r="G527" s="35"/>
      <c r="H527" s="35"/>
      <c r="I527" s="35"/>
      <c r="J527" s="35"/>
      <c r="K527" s="35"/>
    </row>
    <row r="528" spans="7:11" x14ac:dyDescent="0.25">
      <c r="G528" s="35"/>
      <c r="H528" s="35"/>
      <c r="I528" s="35"/>
      <c r="J528" s="35"/>
      <c r="K528" s="35"/>
    </row>
    <row r="529" spans="7:11" x14ac:dyDescent="0.25">
      <c r="G529" s="35"/>
      <c r="H529" s="35"/>
      <c r="I529" s="35"/>
      <c r="J529" s="35"/>
      <c r="K529" s="35"/>
    </row>
    <row r="530" spans="7:11" x14ac:dyDescent="0.25">
      <c r="G530" s="35"/>
      <c r="H530" s="35"/>
      <c r="I530" s="35"/>
      <c r="J530" s="35"/>
      <c r="K530" s="35"/>
    </row>
    <row r="531" spans="7:11" x14ac:dyDescent="0.25">
      <c r="G531" s="35"/>
      <c r="H531" s="35"/>
      <c r="I531" s="35"/>
      <c r="J531" s="35"/>
      <c r="K531" s="35"/>
    </row>
    <row r="532" spans="7:11" x14ac:dyDescent="0.25">
      <c r="G532" s="35"/>
      <c r="H532" s="35"/>
      <c r="I532" s="35"/>
      <c r="J532" s="35"/>
      <c r="K532" s="35"/>
    </row>
    <row r="533" spans="7:11" x14ac:dyDescent="0.25">
      <c r="G533" s="35"/>
      <c r="H533" s="35"/>
      <c r="I533" s="35"/>
      <c r="J533" s="35"/>
      <c r="K533" s="35"/>
    </row>
    <row r="534" spans="7:11" x14ac:dyDescent="0.25">
      <c r="G534" s="35"/>
      <c r="H534" s="35"/>
      <c r="I534" s="35"/>
      <c r="J534" s="35"/>
      <c r="K534" s="35"/>
    </row>
    <row r="535" spans="7:11" x14ac:dyDescent="0.25">
      <c r="G535" s="35"/>
      <c r="H535" s="35"/>
      <c r="I535" s="35"/>
      <c r="J535" s="35"/>
      <c r="K535" s="35"/>
    </row>
    <row r="536" spans="7:11" x14ac:dyDescent="0.25">
      <c r="G536" s="35"/>
      <c r="H536" s="35"/>
      <c r="I536" s="35"/>
      <c r="J536" s="35"/>
      <c r="K536" s="35"/>
    </row>
    <row r="537" spans="7:11" x14ac:dyDescent="0.25">
      <c r="G537" s="35"/>
      <c r="H537" s="35"/>
      <c r="I537" s="35"/>
      <c r="J537" s="35"/>
      <c r="K537" s="35"/>
    </row>
    <row r="538" spans="7:11" x14ac:dyDescent="0.25">
      <c r="G538" s="35"/>
      <c r="H538" s="35"/>
      <c r="I538" s="35"/>
      <c r="J538" s="35"/>
      <c r="K538" s="35"/>
    </row>
    <row r="539" spans="7:11" x14ac:dyDescent="0.25">
      <c r="G539" s="35"/>
      <c r="H539" s="35"/>
      <c r="I539" s="35"/>
      <c r="J539" s="35"/>
      <c r="K539" s="35"/>
    </row>
    <row r="540" spans="7:11" x14ac:dyDescent="0.25">
      <c r="G540" s="35"/>
      <c r="H540" s="35"/>
      <c r="I540" s="35"/>
      <c r="J540" s="35"/>
      <c r="K540" s="35"/>
    </row>
    <row r="541" spans="7:11" x14ac:dyDescent="0.25">
      <c r="G541" s="35"/>
      <c r="H541" s="35"/>
      <c r="I541" s="35"/>
      <c r="J541" s="35"/>
      <c r="K541" s="35"/>
    </row>
    <row r="542" spans="7:11" x14ac:dyDescent="0.25">
      <c r="G542" s="35"/>
      <c r="H542" s="35"/>
      <c r="I542" s="35"/>
      <c r="J542" s="35"/>
      <c r="K542" s="35"/>
    </row>
    <row r="543" spans="7:11" x14ac:dyDescent="0.25">
      <c r="G543" s="35"/>
      <c r="H543" s="35"/>
      <c r="I543" s="35"/>
      <c r="J543" s="35"/>
      <c r="K543" s="35"/>
    </row>
    <row r="544" spans="7:11" x14ac:dyDescent="0.25">
      <c r="G544" s="35"/>
      <c r="H544" s="35"/>
      <c r="I544" s="35"/>
      <c r="J544" s="35"/>
      <c r="K544" s="35"/>
    </row>
    <row r="545" spans="7:11" x14ac:dyDescent="0.25">
      <c r="G545" s="35"/>
      <c r="H545" s="35"/>
      <c r="I545" s="35"/>
      <c r="J545" s="35"/>
      <c r="K545" s="35"/>
    </row>
    <row r="546" spans="7:11" x14ac:dyDescent="0.25">
      <c r="G546" s="35"/>
      <c r="H546" s="35"/>
      <c r="I546" s="35"/>
      <c r="J546" s="35"/>
      <c r="K546" s="35"/>
    </row>
    <row r="547" spans="7:11" x14ac:dyDescent="0.25">
      <c r="G547" s="35"/>
      <c r="H547" s="35"/>
      <c r="I547" s="35"/>
      <c r="J547" s="35"/>
      <c r="K547" s="35"/>
    </row>
    <row r="548" spans="7:11" x14ac:dyDescent="0.25">
      <c r="G548" s="35"/>
      <c r="H548" s="35"/>
      <c r="I548" s="35"/>
      <c r="J548" s="35"/>
      <c r="K548" s="35"/>
    </row>
    <row r="549" spans="7:11" x14ac:dyDescent="0.25">
      <c r="G549" s="35"/>
      <c r="H549" s="35"/>
      <c r="I549" s="35"/>
      <c r="J549" s="35"/>
      <c r="K549" s="35"/>
    </row>
    <row r="550" spans="7:11" x14ac:dyDescent="0.25">
      <c r="G550" s="35"/>
      <c r="H550" s="35"/>
      <c r="I550" s="35"/>
      <c r="J550" s="35"/>
      <c r="K550" s="35"/>
    </row>
    <row r="551" spans="7:11" x14ac:dyDescent="0.25">
      <c r="G551" s="35"/>
      <c r="H551" s="35"/>
      <c r="I551" s="35"/>
      <c r="J551" s="35"/>
      <c r="K551" s="35"/>
    </row>
    <row r="552" spans="7:11" x14ac:dyDescent="0.25">
      <c r="G552" s="35"/>
      <c r="H552" s="35"/>
      <c r="I552" s="35"/>
      <c r="J552" s="35"/>
      <c r="K552" s="35"/>
    </row>
    <row r="553" spans="7:11" x14ac:dyDescent="0.25">
      <c r="G553" s="35"/>
      <c r="H553" s="35"/>
      <c r="I553" s="35"/>
      <c r="J553" s="35"/>
      <c r="K553" s="35"/>
    </row>
    <row r="554" spans="7:11" x14ac:dyDescent="0.25">
      <c r="G554" s="35"/>
      <c r="H554" s="35"/>
      <c r="I554" s="35"/>
      <c r="J554" s="35"/>
      <c r="K554" s="35"/>
    </row>
    <row r="555" spans="7:11" x14ac:dyDescent="0.25">
      <c r="G555" s="35"/>
      <c r="H555" s="35"/>
      <c r="I555" s="35"/>
      <c r="J555" s="35"/>
      <c r="K555" s="35"/>
    </row>
    <row r="556" spans="7:11" x14ac:dyDescent="0.25">
      <c r="G556" s="35"/>
      <c r="H556" s="35"/>
      <c r="I556" s="35"/>
      <c r="J556" s="35"/>
      <c r="K556" s="35"/>
    </row>
    <row r="557" spans="7:11" x14ac:dyDescent="0.25">
      <c r="G557" s="35"/>
      <c r="H557" s="35"/>
      <c r="I557" s="35"/>
      <c r="J557" s="35"/>
      <c r="K557" s="35"/>
    </row>
    <row r="558" spans="7:11" x14ac:dyDescent="0.25">
      <c r="G558" s="35"/>
      <c r="H558" s="35"/>
      <c r="I558" s="35"/>
      <c r="J558" s="35"/>
      <c r="K558" s="35"/>
    </row>
    <row r="559" spans="7:11" x14ac:dyDescent="0.25">
      <c r="G559" s="35"/>
      <c r="H559" s="35"/>
      <c r="I559" s="35"/>
      <c r="J559" s="35"/>
      <c r="K559" s="35"/>
    </row>
    <row r="560" spans="7:11" x14ac:dyDescent="0.25">
      <c r="G560" s="35"/>
      <c r="H560" s="35"/>
      <c r="I560" s="35"/>
      <c r="J560" s="35"/>
      <c r="K560" s="35"/>
    </row>
    <row r="561" spans="7:11" x14ac:dyDescent="0.25">
      <c r="G561" s="35"/>
      <c r="H561" s="35"/>
      <c r="I561" s="35"/>
      <c r="J561" s="35"/>
      <c r="K561" s="35"/>
    </row>
    <row r="562" spans="7:11" x14ac:dyDescent="0.25">
      <c r="G562" s="35"/>
      <c r="H562" s="35"/>
      <c r="I562" s="35"/>
      <c r="J562" s="35"/>
      <c r="K562" s="35"/>
    </row>
    <row r="563" spans="7:11" x14ac:dyDescent="0.25">
      <c r="G563" s="35"/>
      <c r="H563" s="35"/>
      <c r="I563" s="35"/>
      <c r="J563" s="35"/>
      <c r="K563" s="35"/>
    </row>
    <row r="564" spans="7:11" x14ac:dyDescent="0.25">
      <c r="G564" s="35"/>
      <c r="H564" s="35"/>
      <c r="I564" s="35"/>
      <c r="J564" s="35"/>
      <c r="K564" s="35"/>
    </row>
    <row r="565" spans="7:11" x14ac:dyDescent="0.25">
      <c r="G565" s="35"/>
      <c r="H565" s="35"/>
      <c r="I565" s="35"/>
      <c r="J565" s="35"/>
      <c r="K565" s="35"/>
    </row>
    <row r="566" spans="7:11" x14ac:dyDescent="0.25">
      <c r="G566" s="35"/>
      <c r="H566" s="35"/>
      <c r="I566" s="35"/>
      <c r="J566" s="35"/>
      <c r="K566" s="35"/>
    </row>
    <row r="567" spans="7:11" x14ac:dyDescent="0.25">
      <c r="G567" s="35"/>
      <c r="H567" s="35"/>
      <c r="I567" s="35"/>
      <c r="J567" s="35"/>
      <c r="K567" s="35"/>
    </row>
    <row r="568" spans="7:11" x14ac:dyDescent="0.25">
      <c r="G568" s="35"/>
      <c r="H568" s="35"/>
      <c r="I568" s="35"/>
      <c r="J568" s="35"/>
      <c r="K568" s="35"/>
    </row>
    <row r="569" spans="7:11" x14ac:dyDescent="0.25">
      <c r="G569" s="35"/>
      <c r="H569" s="35"/>
      <c r="I569" s="35"/>
      <c r="J569" s="35"/>
      <c r="K569" s="35"/>
    </row>
    <row r="570" spans="7:11" x14ac:dyDescent="0.25">
      <c r="G570" s="35"/>
      <c r="H570" s="35"/>
      <c r="I570" s="35"/>
      <c r="J570" s="35"/>
      <c r="K570" s="35"/>
    </row>
    <row r="571" spans="7:11" x14ac:dyDescent="0.25">
      <c r="G571" s="35"/>
      <c r="H571" s="35"/>
      <c r="I571" s="35"/>
      <c r="J571" s="35"/>
      <c r="K571" s="35"/>
    </row>
    <row r="572" spans="7:11" x14ac:dyDescent="0.25">
      <c r="G572" s="35"/>
      <c r="H572" s="35"/>
      <c r="I572" s="35"/>
      <c r="J572" s="35"/>
      <c r="K572" s="35"/>
    </row>
    <row r="573" spans="7:11" x14ac:dyDescent="0.25">
      <c r="G573" s="35"/>
      <c r="H573" s="35"/>
      <c r="I573" s="35"/>
      <c r="J573" s="35"/>
      <c r="K573" s="35"/>
    </row>
    <row r="574" spans="7:11" x14ac:dyDescent="0.25">
      <c r="G574" s="35"/>
      <c r="H574" s="35"/>
      <c r="I574" s="35"/>
      <c r="J574" s="35"/>
      <c r="K574" s="35"/>
    </row>
    <row r="575" spans="7:11" x14ac:dyDescent="0.25">
      <c r="G575" s="35"/>
      <c r="H575" s="35"/>
      <c r="I575" s="35"/>
      <c r="J575" s="35"/>
      <c r="K575" s="35"/>
    </row>
    <row r="576" spans="7:11" x14ac:dyDescent="0.25">
      <c r="G576" s="35"/>
      <c r="H576" s="35"/>
      <c r="I576" s="35"/>
      <c r="J576" s="35"/>
      <c r="K576" s="35"/>
    </row>
    <row r="577" spans="7:11" x14ac:dyDescent="0.25">
      <c r="G577" s="35"/>
      <c r="H577" s="35"/>
      <c r="I577" s="35"/>
      <c r="J577" s="35"/>
      <c r="K577" s="35"/>
    </row>
    <row r="578" spans="7:11" x14ac:dyDescent="0.25">
      <c r="G578" s="35"/>
      <c r="H578" s="35"/>
      <c r="I578" s="35"/>
      <c r="J578" s="35"/>
      <c r="K578" s="35"/>
    </row>
    <row r="579" spans="7:11" x14ac:dyDescent="0.25">
      <c r="G579" s="35"/>
      <c r="H579" s="35"/>
      <c r="I579" s="35"/>
      <c r="J579" s="35"/>
      <c r="K579" s="35"/>
    </row>
    <row r="580" spans="7:11" x14ac:dyDescent="0.25">
      <c r="G580" s="35"/>
      <c r="H580" s="35"/>
      <c r="I580" s="35"/>
      <c r="J580" s="35"/>
      <c r="K580" s="35"/>
    </row>
    <row r="581" spans="7:11" x14ac:dyDescent="0.25">
      <c r="G581" s="35"/>
      <c r="H581" s="35"/>
      <c r="I581" s="35"/>
      <c r="J581" s="35"/>
      <c r="K581" s="35"/>
    </row>
    <row r="582" spans="7:11" x14ac:dyDescent="0.25">
      <c r="G582" s="35"/>
      <c r="H582" s="35"/>
      <c r="I582" s="35"/>
      <c r="J582" s="35"/>
      <c r="K582" s="35"/>
    </row>
    <row r="583" spans="7:11" x14ac:dyDescent="0.25">
      <c r="G583" s="35"/>
      <c r="H583" s="35"/>
      <c r="I583" s="35"/>
      <c r="J583" s="35"/>
      <c r="K583" s="35"/>
    </row>
    <row r="584" spans="7:11" x14ac:dyDescent="0.25">
      <c r="G584" s="35"/>
      <c r="H584" s="35"/>
      <c r="I584" s="35"/>
      <c r="J584" s="35"/>
      <c r="K584" s="35"/>
    </row>
    <row r="585" spans="7:11" x14ac:dyDescent="0.25">
      <c r="G585" s="35"/>
      <c r="H585" s="35"/>
      <c r="I585" s="35"/>
      <c r="J585" s="35"/>
      <c r="K585" s="35"/>
    </row>
    <row r="586" spans="7:11" x14ac:dyDescent="0.25">
      <c r="G586" s="35"/>
      <c r="H586" s="35"/>
      <c r="I586" s="35"/>
      <c r="J586" s="35"/>
      <c r="K586" s="35"/>
    </row>
    <row r="587" spans="7:11" x14ac:dyDescent="0.25">
      <c r="G587" s="35"/>
      <c r="H587" s="35"/>
      <c r="I587" s="35"/>
      <c r="J587" s="35"/>
      <c r="K587" s="35"/>
    </row>
    <row r="588" spans="7:11" x14ac:dyDescent="0.25">
      <c r="G588" s="35"/>
      <c r="H588" s="35"/>
      <c r="I588" s="35"/>
      <c r="J588" s="35"/>
      <c r="K588" s="35"/>
    </row>
    <row r="589" spans="7:11" x14ac:dyDescent="0.25">
      <c r="G589" s="35"/>
      <c r="H589" s="35"/>
      <c r="I589" s="35"/>
      <c r="J589" s="35"/>
      <c r="K589" s="35"/>
    </row>
    <row r="590" spans="7:11" x14ac:dyDescent="0.25">
      <c r="G590" s="35"/>
      <c r="H590" s="35"/>
      <c r="I590" s="35"/>
      <c r="J590" s="35"/>
      <c r="K590" s="35"/>
    </row>
    <row r="591" spans="7:11" x14ac:dyDescent="0.25">
      <c r="G591" s="35"/>
      <c r="H591" s="35"/>
      <c r="I591" s="35"/>
      <c r="J591" s="35"/>
      <c r="K591" s="35"/>
    </row>
    <row r="592" spans="7:11" x14ac:dyDescent="0.25">
      <c r="G592" s="35"/>
      <c r="H592" s="35"/>
      <c r="I592" s="35"/>
      <c r="J592" s="35"/>
      <c r="K592" s="35"/>
    </row>
    <row r="593" spans="7:11" x14ac:dyDescent="0.25">
      <c r="G593" s="35"/>
      <c r="H593" s="35"/>
      <c r="I593" s="35"/>
      <c r="J593" s="35"/>
      <c r="K593" s="35"/>
    </row>
    <row r="594" spans="7:11" x14ac:dyDescent="0.25">
      <c r="G594" s="35"/>
      <c r="H594" s="35"/>
      <c r="I594" s="35"/>
      <c r="J594" s="35"/>
      <c r="K594" s="35"/>
    </row>
    <row r="595" spans="7:11" x14ac:dyDescent="0.25">
      <c r="G595" s="35"/>
      <c r="H595" s="35"/>
      <c r="I595" s="35"/>
      <c r="J595" s="35"/>
      <c r="K595" s="35"/>
    </row>
    <row r="596" spans="7:11" x14ac:dyDescent="0.25">
      <c r="G596" s="35"/>
      <c r="H596" s="35"/>
      <c r="I596" s="35"/>
      <c r="J596" s="35"/>
      <c r="K596" s="35"/>
    </row>
    <row r="597" spans="7:11" x14ac:dyDescent="0.25">
      <c r="G597" s="35"/>
      <c r="H597" s="35"/>
      <c r="I597" s="35"/>
      <c r="J597" s="35"/>
      <c r="K597" s="35"/>
    </row>
    <row r="598" spans="7:11" x14ac:dyDescent="0.25">
      <c r="G598" s="35"/>
      <c r="H598" s="35"/>
      <c r="I598" s="35"/>
      <c r="J598" s="35"/>
      <c r="K598" s="35"/>
    </row>
    <row r="599" spans="7:11" x14ac:dyDescent="0.25">
      <c r="G599" s="35"/>
      <c r="H599" s="35"/>
      <c r="I599" s="35"/>
      <c r="J599" s="35"/>
      <c r="K599" s="35"/>
    </row>
    <row r="600" spans="7:11" x14ac:dyDescent="0.25">
      <c r="G600" s="35"/>
      <c r="H600" s="35"/>
      <c r="I600" s="35"/>
      <c r="J600" s="35"/>
      <c r="K600" s="35"/>
    </row>
    <row r="601" spans="7:11" x14ac:dyDescent="0.25">
      <c r="G601" s="35"/>
      <c r="H601" s="35"/>
      <c r="I601" s="35"/>
      <c r="J601" s="35"/>
      <c r="K601" s="35"/>
    </row>
    <row r="602" spans="7:11" x14ac:dyDescent="0.25">
      <c r="G602" s="35"/>
      <c r="H602" s="35"/>
      <c r="I602" s="35"/>
      <c r="J602" s="35"/>
      <c r="K602" s="35"/>
    </row>
    <row r="603" spans="7:11" x14ac:dyDescent="0.25">
      <c r="G603" s="35"/>
      <c r="H603" s="35"/>
      <c r="I603" s="35"/>
      <c r="J603" s="35"/>
      <c r="K603" s="35"/>
    </row>
    <row r="604" spans="7:11" x14ac:dyDescent="0.25">
      <c r="G604" s="35"/>
      <c r="H604" s="35"/>
      <c r="I604" s="35"/>
      <c r="J604" s="35"/>
      <c r="K604" s="35"/>
    </row>
    <row r="605" spans="7:11" x14ac:dyDescent="0.25">
      <c r="G605" s="35"/>
      <c r="H605" s="35"/>
      <c r="I605" s="35"/>
      <c r="J605" s="35"/>
      <c r="K605" s="35"/>
    </row>
    <row r="606" spans="7:11" x14ac:dyDescent="0.25">
      <c r="G606" s="35"/>
      <c r="H606" s="35"/>
      <c r="I606" s="35"/>
      <c r="J606" s="35"/>
      <c r="K606" s="35"/>
    </row>
    <row r="607" spans="7:11" x14ac:dyDescent="0.25">
      <c r="G607" s="35"/>
      <c r="H607" s="35"/>
      <c r="I607" s="35"/>
      <c r="J607" s="35"/>
      <c r="K607" s="35"/>
    </row>
    <row r="608" spans="7:11" x14ac:dyDescent="0.25">
      <c r="G608" s="35"/>
      <c r="H608" s="35"/>
      <c r="I608" s="35"/>
      <c r="J608" s="35"/>
      <c r="K608" s="35"/>
    </row>
    <row r="609" spans="7:11" x14ac:dyDescent="0.25">
      <c r="G609" s="35"/>
      <c r="H609" s="35"/>
      <c r="I609" s="35"/>
      <c r="J609" s="35"/>
      <c r="K609" s="35"/>
    </row>
    <row r="610" spans="7:11" x14ac:dyDescent="0.25">
      <c r="G610" s="35"/>
      <c r="H610" s="35"/>
      <c r="I610" s="35"/>
      <c r="J610" s="35"/>
      <c r="K610" s="35"/>
    </row>
    <row r="611" spans="7:11" x14ac:dyDescent="0.25">
      <c r="G611" s="35"/>
      <c r="H611" s="35"/>
      <c r="I611" s="35"/>
      <c r="J611" s="35"/>
      <c r="K611" s="35"/>
    </row>
    <row r="612" spans="7:11" x14ac:dyDescent="0.25">
      <c r="G612" s="35"/>
      <c r="H612" s="35"/>
      <c r="I612" s="35"/>
      <c r="J612" s="35"/>
      <c r="K612" s="35"/>
    </row>
    <row r="613" spans="7:11" x14ac:dyDescent="0.25">
      <c r="G613" s="35"/>
      <c r="H613" s="35"/>
      <c r="I613" s="35"/>
      <c r="J613" s="35"/>
      <c r="K613" s="35"/>
    </row>
    <row r="614" spans="7:11" x14ac:dyDescent="0.25">
      <c r="G614" s="35"/>
      <c r="H614" s="35"/>
      <c r="I614" s="35"/>
      <c r="J614" s="35"/>
      <c r="K614" s="35"/>
    </row>
    <row r="615" spans="7:11" x14ac:dyDescent="0.25">
      <c r="G615" s="35"/>
      <c r="H615" s="35"/>
      <c r="I615" s="35"/>
      <c r="J615" s="35"/>
      <c r="K615" s="35"/>
    </row>
    <row r="616" spans="7:11" x14ac:dyDescent="0.25">
      <c r="G616" s="35"/>
      <c r="H616" s="35"/>
      <c r="I616" s="35"/>
      <c r="J616" s="35"/>
      <c r="K616" s="35"/>
    </row>
    <row r="617" spans="7:11" x14ac:dyDescent="0.25">
      <c r="G617" s="35"/>
      <c r="H617" s="35"/>
      <c r="I617" s="35"/>
      <c r="J617" s="35"/>
      <c r="K617" s="35"/>
    </row>
    <row r="618" spans="7:11" x14ac:dyDescent="0.25">
      <c r="G618" s="35"/>
      <c r="H618" s="35"/>
      <c r="I618" s="35"/>
      <c r="J618" s="35"/>
      <c r="K618" s="35"/>
    </row>
    <row r="619" spans="7:11" x14ac:dyDescent="0.25">
      <c r="G619" s="35"/>
      <c r="H619" s="35"/>
      <c r="I619" s="35"/>
      <c r="J619" s="35"/>
      <c r="K619" s="35"/>
    </row>
    <row r="620" spans="7:11" x14ac:dyDescent="0.25">
      <c r="G620" s="35"/>
      <c r="H620" s="35"/>
      <c r="I620" s="35"/>
      <c r="J620" s="35"/>
      <c r="K620" s="35"/>
    </row>
    <row r="621" spans="7:11" x14ac:dyDescent="0.25">
      <c r="G621" s="35"/>
      <c r="H621" s="35"/>
      <c r="I621" s="35"/>
      <c r="J621" s="35"/>
      <c r="K621" s="35"/>
    </row>
    <row r="622" spans="7:11" x14ac:dyDescent="0.25">
      <c r="G622" s="35"/>
      <c r="H622" s="35"/>
      <c r="I622" s="35"/>
      <c r="J622" s="35"/>
      <c r="K622" s="35"/>
    </row>
    <row r="623" spans="7:11" x14ac:dyDescent="0.25">
      <c r="G623" s="35"/>
      <c r="H623" s="35"/>
      <c r="I623" s="35"/>
      <c r="J623" s="35"/>
      <c r="K623" s="35"/>
    </row>
    <row r="624" spans="7:11" x14ac:dyDescent="0.25">
      <c r="G624" s="35"/>
      <c r="H624" s="35"/>
      <c r="I624" s="35"/>
      <c r="J624" s="35"/>
      <c r="K624" s="35"/>
    </row>
    <row r="625" spans="7:11" x14ac:dyDescent="0.25">
      <c r="G625" s="35"/>
      <c r="H625" s="35"/>
      <c r="I625" s="35"/>
      <c r="J625" s="35"/>
      <c r="K625" s="35"/>
    </row>
    <row r="626" spans="7:11" x14ac:dyDescent="0.25">
      <c r="G626" s="35"/>
      <c r="H626" s="35"/>
      <c r="I626" s="35"/>
      <c r="J626" s="35"/>
      <c r="K626" s="35"/>
    </row>
    <row r="627" spans="7:11" x14ac:dyDescent="0.25">
      <c r="G627" s="35"/>
      <c r="H627" s="35"/>
      <c r="I627" s="35"/>
      <c r="J627" s="35"/>
      <c r="K627" s="35"/>
    </row>
    <row r="628" spans="7:11" x14ac:dyDescent="0.25">
      <c r="G628" s="35"/>
      <c r="H628" s="35"/>
      <c r="I628" s="35"/>
      <c r="J628" s="35"/>
      <c r="K628" s="35"/>
    </row>
    <row r="629" spans="7:11" x14ac:dyDescent="0.25">
      <c r="G629" s="35"/>
      <c r="H629" s="35"/>
      <c r="I629" s="35"/>
      <c r="J629" s="35"/>
      <c r="K629" s="35"/>
    </row>
    <row r="630" spans="7:11" x14ac:dyDescent="0.25">
      <c r="G630" s="35"/>
      <c r="H630" s="35"/>
      <c r="I630" s="35"/>
      <c r="J630" s="35"/>
      <c r="K630" s="35"/>
    </row>
    <row r="631" spans="7:11" x14ac:dyDescent="0.25">
      <c r="G631" s="35"/>
      <c r="H631" s="35"/>
      <c r="I631" s="35"/>
      <c r="J631" s="35"/>
      <c r="K631" s="35"/>
    </row>
    <row r="632" spans="7:11" x14ac:dyDescent="0.25">
      <c r="G632" s="35"/>
      <c r="H632" s="35"/>
      <c r="I632" s="35"/>
      <c r="J632" s="35"/>
      <c r="K632" s="35"/>
    </row>
    <row r="633" spans="7:11" x14ac:dyDescent="0.25">
      <c r="G633" s="35"/>
      <c r="H633" s="35"/>
      <c r="I633" s="35"/>
      <c r="J633" s="35"/>
      <c r="K633" s="35"/>
    </row>
    <row r="634" spans="7:11" x14ac:dyDescent="0.25">
      <c r="G634" s="35"/>
      <c r="H634" s="35"/>
      <c r="I634" s="35"/>
      <c r="J634" s="35"/>
      <c r="K634" s="35"/>
    </row>
    <row r="635" spans="7:11" x14ac:dyDescent="0.25">
      <c r="G635" s="35"/>
      <c r="H635" s="35"/>
      <c r="I635" s="35"/>
      <c r="J635" s="35"/>
      <c r="K635" s="35"/>
    </row>
    <row r="636" spans="7:11" x14ac:dyDescent="0.25">
      <c r="G636" s="35"/>
      <c r="H636" s="35"/>
      <c r="I636" s="35"/>
      <c r="J636" s="35"/>
      <c r="K636" s="35"/>
    </row>
    <row r="637" spans="7:11" x14ac:dyDescent="0.25">
      <c r="G637" s="35"/>
      <c r="H637" s="35"/>
      <c r="I637" s="35"/>
      <c r="J637" s="35"/>
      <c r="K637" s="35"/>
    </row>
    <row r="638" spans="7:11" x14ac:dyDescent="0.25">
      <c r="G638" s="35"/>
      <c r="H638" s="35"/>
      <c r="I638" s="35"/>
      <c r="J638" s="35"/>
      <c r="K638" s="35"/>
    </row>
    <row r="639" spans="7:11" x14ac:dyDescent="0.25">
      <c r="G639" s="35"/>
      <c r="H639" s="35"/>
      <c r="I639" s="35"/>
      <c r="J639" s="35"/>
      <c r="K639" s="35"/>
    </row>
    <row r="640" spans="7:11" x14ac:dyDescent="0.25">
      <c r="G640" s="35"/>
      <c r="H640" s="35"/>
      <c r="I640" s="35"/>
      <c r="J640" s="35"/>
      <c r="K640" s="35"/>
    </row>
    <row r="641" spans="7:11" x14ac:dyDescent="0.25">
      <c r="G641" s="35"/>
      <c r="H641" s="35"/>
      <c r="I641" s="35"/>
      <c r="J641" s="35"/>
      <c r="K641" s="35"/>
    </row>
    <row r="642" spans="7:11" x14ac:dyDescent="0.25">
      <c r="G642" s="35"/>
      <c r="H642" s="35"/>
      <c r="I642" s="35"/>
      <c r="J642" s="35"/>
      <c r="K642" s="35"/>
    </row>
    <row r="643" spans="7:11" x14ac:dyDescent="0.25">
      <c r="G643" s="35"/>
      <c r="H643" s="35"/>
      <c r="I643" s="35"/>
      <c r="J643" s="35"/>
      <c r="K643" s="35"/>
    </row>
    <row r="644" spans="7:11" x14ac:dyDescent="0.25">
      <c r="G644" s="35"/>
      <c r="H644" s="35"/>
      <c r="I644" s="35"/>
      <c r="J644" s="35"/>
      <c r="K644" s="35"/>
    </row>
    <row r="645" spans="7:11" x14ac:dyDescent="0.25">
      <c r="G645" s="35"/>
      <c r="H645" s="35"/>
      <c r="I645" s="35"/>
      <c r="J645" s="35"/>
      <c r="K645" s="35"/>
    </row>
    <row r="646" spans="7:11" x14ac:dyDescent="0.25">
      <c r="G646" s="35"/>
      <c r="H646" s="35"/>
      <c r="I646" s="35"/>
      <c r="J646" s="35"/>
      <c r="K646" s="35"/>
    </row>
    <row r="647" spans="7:11" x14ac:dyDescent="0.25">
      <c r="G647" s="35"/>
      <c r="H647" s="35"/>
      <c r="I647" s="35"/>
      <c r="J647" s="35"/>
      <c r="K647" s="35"/>
    </row>
    <row r="648" spans="7:11" x14ac:dyDescent="0.25">
      <c r="G648" s="35"/>
      <c r="H648" s="35"/>
      <c r="I648" s="35"/>
      <c r="J648" s="35"/>
      <c r="K648" s="35"/>
    </row>
    <row r="649" spans="7:11" x14ac:dyDescent="0.25">
      <c r="G649" s="35"/>
      <c r="H649" s="35"/>
      <c r="I649" s="35"/>
      <c r="J649" s="35"/>
      <c r="K649" s="35"/>
    </row>
    <row r="650" spans="7:11" x14ac:dyDescent="0.25">
      <c r="G650" s="35"/>
      <c r="H650" s="35"/>
      <c r="I650" s="35"/>
      <c r="J650" s="35"/>
      <c r="K650" s="35"/>
    </row>
    <row r="651" spans="7:11" x14ac:dyDescent="0.25">
      <c r="G651" s="35"/>
      <c r="H651" s="35"/>
      <c r="I651" s="35"/>
      <c r="J651" s="35"/>
      <c r="K651" s="35"/>
    </row>
    <row r="652" spans="7:11" x14ac:dyDescent="0.25">
      <c r="G652" s="35"/>
      <c r="H652" s="35"/>
      <c r="I652" s="35"/>
      <c r="J652" s="35"/>
      <c r="K652" s="35"/>
    </row>
    <row r="653" spans="7:11" x14ac:dyDescent="0.25">
      <c r="G653" s="35"/>
      <c r="H653" s="35"/>
      <c r="I653" s="35"/>
      <c r="J653" s="35"/>
      <c r="K653" s="35"/>
    </row>
    <row r="654" spans="7:11" x14ac:dyDescent="0.25">
      <c r="G654" s="35"/>
      <c r="H654" s="35"/>
      <c r="I654" s="35"/>
      <c r="J654" s="35"/>
      <c r="K654" s="35"/>
    </row>
    <row r="655" spans="7:11" x14ac:dyDescent="0.25">
      <c r="G655" s="35"/>
      <c r="H655" s="35"/>
      <c r="I655" s="35"/>
      <c r="J655" s="35"/>
      <c r="K655" s="35"/>
    </row>
    <row r="656" spans="7:11" x14ac:dyDescent="0.25">
      <c r="G656" s="35"/>
      <c r="H656" s="35"/>
      <c r="I656" s="35"/>
      <c r="J656" s="35"/>
      <c r="K656" s="35"/>
    </row>
    <row r="657" spans="7:11" x14ac:dyDescent="0.25">
      <c r="G657" s="35"/>
      <c r="H657" s="35"/>
      <c r="I657" s="35"/>
      <c r="J657" s="35"/>
      <c r="K657" s="35"/>
    </row>
    <row r="658" spans="7:11" x14ac:dyDescent="0.25">
      <c r="G658" s="35"/>
      <c r="H658" s="35"/>
      <c r="I658" s="35"/>
      <c r="J658" s="35"/>
      <c r="K658" s="35"/>
    </row>
    <row r="659" spans="7:11" x14ac:dyDescent="0.25">
      <c r="G659" s="35"/>
      <c r="H659" s="35"/>
      <c r="I659" s="35"/>
      <c r="J659" s="35"/>
      <c r="K659" s="35"/>
    </row>
    <row r="660" spans="7:11" x14ac:dyDescent="0.25">
      <c r="G660" s="35"/>
      <c r="H660" s="35"/>
      <c r="I660" s="35"/>
      <c r="J660" s="35"/>
      <c r="K660" s="35"/>
    </row>
    <row r="661" spans="7:11" x14ac:dyDescent="0.25">
      <c r="G661" s="35"/>
      <c r="H661" s="35"/>
      <c r="I661" s="35"/>
      <c r="J661" s="35"/>
      <c r="K661" s="35"/>
    </row>
    <row r="662" spans="7:11" x14ac:dyDescent="0.25">
      <c r="G662" s="35"/>
      <c r="H662" s="35"/>
      <c r="I662" s="35"/>
      <c r="J662" s="35"/>
      <c r="K662" s="35"/>
    </row>
    <row r="663" spans="7:11" x14ac:dyDescent="0.25">
      <c r="G663" s="35"/>
      <c r="H663" s="35"/>
      <c r="I663" s="35"/>
      <c r="J663" s="35"/>
      <c r="K663" s="35"/>
    </row>
    <row r="664" spans="7:11" x14ac:dyDescent="0.25">
      <c r="G664" s="35"/>
      <c r="H664" s="35"/>
      <c r="I664" s="35"/>
      <c r="J664" s="35"/>
      <c r="K664" s="35"/>
    </row>
    <row r="665" spans="7:11" x14ac:dyDescent="0.25">
      <c r="G665" s="35"/>
      <c r="H665" s="35"/>
      <c r="I665" s="35"/>
      <c r="J665" s="35"/>
      <c r="K665" s="35"/>
    </row>
    <row r="666" spans="7:11" x14ac:dyDescent="0.25">
      <c r="G666" s="35"/>
      <c r="H666" s="35"/>
      <c r="I666" s="35"/>
      <c r="J666" s="35"/>
      <c r="K666" s="35"/>
    </row>
  </sheetData>
  <mergeCells count="14">
    <mergeCell ref="K6:K7"/>
    <mergeCell ref="A2:K2"/>
    <mergeCell ref="A3:K5"/>
    <mergeCell ref="H6:H7"/>
    <mergeCell ref="A1:J1"/>
    <mergeCell ref="I6:I7"/>
    <mergeCell ref="J6:J7"/>
    <mergeCell ref="A6:A7"/>
    <mergeCell ref="B6:B7"/>
    <mergeCell ref="C6:C7"/>
    <mergeCell ref="D6:D7"/>
    <mergeCell ref="E6:E7"/>
    <mergeCell ref="G6:G7"/>
    <mergeCell ref="F6:F7"/>
  </mergeCells>
  <phoneticPr fontId="4" type="noConversion"/>
  <pageMargins left="0.25" right="0.25" top="0.75" bottom="0.75" header="0.3" footer="0.3"/>
  <pageSetup paperSize="9" scale="64" fitToHeight="0" orientation="landscape" r:id="rId1"/>
  <rowBreaks count="1" manualBreakCount="1">
    <brk id="17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966"/>
  <sheetViews>
    <sheetView view="pageBreakPreview" zoomScale="80" zoomScaleNormal="80" zoomScaleSheetLayoutView="80" workbookViewId="0">
      <pane xSplit="30" ySplit="4" topLeftCell="AE653" activePane="bottomRight" state="frozen"/>
      <selection pane="topRight" activeCell="U1" sqref="U1"/>
      <selection pane="bottomLeft" activeCell="A5" sqref="A5"/>
      <selection pane="bottomRight" activeCell="B970" sqref="B970"/>
    </sheetView>
  </sheetViews>
  <sheetFormatPr defaultColWidth="9.140625" defaultRowHeight="15" x14ac:dyDescent="0.25"/>
  <cols>
    <col min="1" max="1" width="9.5703125" style="18" customWidth="1"/>
    <col min="2" max="2" width="105.7109375" style="18" bestFit="1" customWidth="1"/>
    <col min="3" max="3" width="16.5703125" style="18" bestFit="1" customWidth="1"/>
    <col min="4" max="4" width="2.28515625" style="18" bestFit="1" customWidth="1"/>
    <col min="5" max="5" width="10.5703125" style="18" bestFit="1" customWidth="1"/>
    <col min="6" max="6" width="2.28515625" style="18" bestFit="1" customWidth="1"/>
    <col min="7" max="7" width="8.85546875" style="18" bestFit="1" customWidth="1"/>
    <col min="8" max="8" width="2.28515625" style="18" bestFit="1" customWidth="1"/>
    <col min="9" max="9" width="8.140625" style="18" bestFit="1" customWidth="1"/>
    <col min="10" max="10" width="2.28515625" style="18" bestFit="1" customWidth="1"/>
    <col min="11" max="11" width="12.42578125" style="18" bestFit="1" customWidth="1"/>
    <col min="12" max="12" width="2.28515625" style="18" bestFit="1" customWidth="1"/>
    <col min="13" max="13" width="12.140625" style="18" bestFit="1" customWidth="1"/>
    <col min="14" max="14" width="2.28515625" style="18" bestFit="1" customWidth="1"/>
    <col min="15" max="15" width="9.85546875" style="18" bestFit="1" customWidth="1"/>
    <col min="16" max="16" width="2.28515625" style="18" bestFit="1" customWidth="1"/>
    <col min="17" max="17" width="6" style="18" bestFit="1" customWidth="1"/>
    <col min="18" max="18" width="2.28515625" style="18" bestFit="1" customWidth="1"/>
    <col min="19" max="19" width="10.42578125" style="18" customWidth="1"/>
    <col min="20" max="20" width="2.28515625" style="18" bestFit="1" customWidth="1"/>
    <col min="21" max="21" width="5.28515625" style="18" bestFit="1" customWidth="1"/>
    <col min="22" max="22" width="2.28515625" style="18" bestFit="1" customWidth="1"/>
    <col min="23" max="23" width="7" style="18" bestFit="1" customWidth="1"/>
    <col min="24" max="24" width="2.28515625" style="18" bestFit="1" customWidth="1"/>
    <col min="25" max="25" width="14.42578125" style="18" bestFit="1" customWidth="1"/>
    <col min="26" max="26" width="2.28515625" style="18" bestFit="1" customWidth="1"/>
    <col min="27" max="27" width="12.42578125" style="32" bestFit="1" customWidth="1"/>
    <col min="28" max="28" width="7" style="18" bestFit="1" customWidth="1"/>
    <col min="29" max="29" width="14.42578125" style="18" bestFit="1" customWidth="1"/>
    <col min="30" max="30" width="10.140625" style="18" bestFit="1" customWidth="1"/>
    <col min="31" max="31" width="9.140625" style="18"/>
    <col min="32" max="32" width="12.42578125" style="18" bestFit="1" customWidth="1"/>
    <col min="33" max="16384" width="9.140625" style="18"/>
  </cols>
  <sheetData>
    <row r="1" spans="1:30" ht="15" customHeight="1" x14ac:dyDescent="0.25">
      <c r="A1" s="215" t="s">
        <v>115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7"/>
    </row>
    <row r="2" spans="1:30" ht="15" customHeight="1" x14ac:dyDescent="0.25">
      <c r="A2" s="212" t="s">
        <v>77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4"/>
    </row>
    <row r="3" spans="1:30" ht="31.5" x14ac:dyDescent="0.25">
      <c r="A3" s="19" t="s">
        <v>0</v>
      </c>
      <c r="B3" s="20" t="s">
        <v>1</v>
      </c>
      <c r="C3" s="20" t="s">
        <v>78</v>
      </c>
      <c r="D3" s="20" t="s">
        <v>79</v>
      </c>
      <c r="E3" s="20" t="s">
        <v>80</v>
      </c>
      <c r="F3" s="20" t="s">
        <v>79</v>
      </c>
      <c r="G3" s="20" t="s">
        <v>81</v>
      </c>
      <c r="H3" s="20" t="s">
        <v>79</v>
      </c>
      <c r="I3" s="20" t="s">
        <v>82</v>
      </c>
      <c r="J3" s="20" t="s">
        <v>79</v>
      </c>
      <c r="K3" s="20" t="s">
        <v>258</v>
      </c>
      <c r="L3" s="20" t="s">
        <v>79</v>
      </c>
      <c r="M3" s="20" t="s">
        <v>83</v>
      </c>
      <c r="N3" s="20" t="s">
        <v>79</v>
      </c>
      <c r="O3" s="20" t="s">
        <v>84</v>
      </c>
      <c r="P3" s="20" t="s">
        <v>79</v>
      </c>
      <c r="Q3" s="20" t="s">
        <v>85</v>
      </c>
      <c r="R3" s="20" t="s">
        <v>79</v>
      </c>
      <c r="S3" s="20" t="s">
        <v>161</v>
      </c>
      <c r="T3" s="20" t="s">
        <v>79</v>
      </c>
      <c r="U3" s="20" t="s">
        <v>349</v>
      </c>
      <c r="V3" s="20" t="s">
        <v>79</v>
      </c>
      <c r="W3" s="20" t="s">
        <v>86</v>
      </c>
      <c r="X3" s="20" t="s">
        <v>79</v>
      </c>
      <c r="Y3" s="20" t="s">
        <v>3</v>
      </c>
      <c r="Z3" s="20" t="s">
        <v>79</v>
      </c>
      <c r="AA3" s="20" t="s">
        <v>87</v>
      </c>
      <c r="AB3" s="21" t="s">
        <v>88</v>
      </c>
      <c r="AC3" s="20" t="s">
        <v>3</v>
      </c>
      <c r="AD3" s="22" t="s">
        <v>89</v>
      </c>
    </row>
    <row r="4" spans="1:30" x14ac:dyDescent="0.25">
      <c r="A4" s="23" t="str">
        <f>'MEMÓRIA DE CÁLCULO - MC'!A8</f>
        <v>1.</v>
      </c>
      <c r="B4" s="208" t="str">
        <f>VLOOKUP(A4,'MEMÓRIA DE CÁLCULO - MC'!$A$8:$J$199,4,FALSE())</f>
        <v xml:space="preserve">SERVIÇOS INICIAIS DE OBRA 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9"/>
      <c r="AB4" s="208"/>
      <c r="AC4" s="208"/>
      <c r="AD4" s="210"/>
    </row>
    <row r="5" spans="1:30" x14ac:dyDescent="0.25">
      <c r="A5" s="197" t="str">
        <f>'MEMÓRIA DE CÁLCULO - MC'!A10</f>
        <v>1.1.1</v>
      </c>
      <c r="B5" s="188" t="str">
        <f>VLOOKUP(A5,'MEMÓRIA DE CÁLCULO - MC'!$A$8:$J$199,4,FALSE())</f>
        <v>FORNECIMENTO E INSTALAÇÃO DE PLACA DE OBRA COM CHAPA GALVANIZADA E ESTRUTURA DE MADEIRA. AF_03/2022_PS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205"/>
      <c r="AB5" s="207" t="s">
        <v>90</v>
      </c>
      <c r="AC5" s="207">
        <f>SUM(AC7)</f>
        <v>0</v>
      </c>
      <c r="AD5" s="199" t="str">
        <f>VLOOKUP(A5,'MEMÓRIA DE CÁLCULO - MC'!$A$8:$J$199,6,FALSE())</f>
        <v>M2</v>
      </c>
    </row>
    <row r="6" spans="1:30" x14ac:dyDescent="0.25">
      <c r="A6" s="198"/>
      <c r="B6" s="191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206"/>
      <c r="AB6" s="207"/>
      <c r="AC6" s="207"/>
      <c r="AD6" s="199"/>
    </row>
    <row r="7" spans="1:30" x14ac:dyDescent="0.25">
      <c r="A7" s="24"/>
      <c r="B7" s="25"/>
      <c r="C7" s="26"/>
      <c r="D7" s="27" t="s">
        <v>79</v>
      </c>
      <c r="E7" s="27"/>
      <c r="F7" s="28" t="s">
        <v>79</v>
      </c>
      <c r="G7" s="27"/>
      <c r="H7" s="28" t="s">
        <v>79</v>
      </c>
      <c r="I7" s="28"/>
      <c r="J7" s="28" t="s">
        <v>79</v>
      </c>
      <c r="K7" s="28"/>
      <c r="L7" s="28" t="s">
        <v>79</v>
      </c>
      <c r="M7" s="28"/>
      <c r="N7" s="28" t="s">
        <v>79</v>
      </c>
      <c r="O7" s="28"/>
      <c r="P7" s="28" t="s">
        <v>79</v>
      </c>
      <c r="Q7" s="28"/>
      <c r="R7" s="28" t="s">
        <v>79</v>
      </c>
      <c r="S7" s="28"/>
      <c r="T7" s="28" t="s">
        <v>79</v>
      </c>
      <c r="U7" s="28"/>
      <c r="V7" s="28" t="s">
        <v>79</v>
      </c>
      <c r="W7" s="28"/>
      <c r="X7" s="28" t="s">
        <v>79</v>
      </c>
      <c r="Y7" s="28"/>
      <c r="Z7" s="27" t="s">
        <v>79</v>
      </c>
      <c r="AA7" s="29">
        <v>1</v>
      </c>
      <c r="AB7" s="29" t="s">
        <v>88</v>
      </c>
      <c r="AC7" s="30"/>
      <c r="AD7" s="31" t="str">
        <f>AD5</f>
        <v>M2</v>
      </c>
    </row>
    <row r="8" spans="1:30" x14ac:dyDescent="0.25">
      <c r="A8" s="194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211"/>
      <c r="AB8" s="195"/>
      <c r="AC8" s="195"/>
      <c r="AD8" s="196"/>
    </row>
    <row r="9" spans="1:30" x14ac:dyDescent="0.25">
      <c r="A9" s="197" t="str">
        <f>'MEMÓRIA DE CÁLCULO - MC'!A11</f>
        <v>1.1.2</v>
      </c>
      <c r="B9" s="188" t="str">
        <f>VLOOKUP(A9,'MEMÓRIA DE CÁLCULO - MC'!$A$8:$J$199,4,FALSE())</f>
        <v>(ALMOXARIFADO) LOCACAO DE CONTAINER 2,30 X 6,00 M, ALT. 2,50 M, PARA ESCRITORIO, SEM DIVISORIAS INTERNAS E SEM SANITARIO (NAO INCLUI MOBILIZACAO/DESMOBILIZACAO)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205"/>
      <c r="AB9" s="207" t="s">
        <v>90</v>
      </c>
      <c r="AC9" s="207">
        <f>SUM(AC11)</f>
        <v>0</v>
      </c>
      <c r="AD9" s="199" t="str">
        <f>VLOOKUP(A9,'MEMÓRIA DE CÁLCULO - MC'!$A$8:$J$199,6,FALSE())</f>
        <v>MES</v>
      </c>
    </row>
    <row r="10" spans="1:30" x14ac:dyDescent="0.25">
      <c r="A10" s="198"/>
      <c r="B10" s="191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206"/>
      <c r="AB10" s="207"/>
      <c r="AC10" s="207"/>
      <c r="AD10" s="199"/>
    </row>
    <row r="11" spans="1:30" x14ac:dyDescent="0.25">
      <c r="A11" s="24"/>
      <c r="B11" s="25"/>
      <c r="C11" s="26"/>
      <c r="D11" s="27" t="s">
        <v>79</v>
      </c>
      <c r="E11" s="27"/>
      <c r="F11" s="28" t="s">
        <v>79</v>
      </c>
      <c r="G11" s="27"/>
      <c r="H11" s="28" t="s">
        <v>79</v>
      </c>
      <c r="I11" s="28"/>
      <c r="J11" s="28" t="s">
        <v>79</v>
      </c>
      <c r="K11" s="28"/>
      <c r="L11" s="28" t="s">
        <v>79</v>
      </c>
      <c r="M11" s="28"/>
      <c r="N11" s="28" t="s">
        <v>79</v>
      </c>
      <c r="O11" s="28"/>
      <c r="P11" s="28" t="s">
        <v>79</v>
      </c>
      <c r="Q11" s="28"/>
      <c r="R11" s="28" t="s">
        <v>79</v>
      </c>
      <c r="S11" s="28"/>
      <c r="T11" s="28" t="s">
        <v>79</v>
      </c>
      <c r="U11" s="28"/>
      <c r="V11" s="28" t="s">
        <v>79</v>
      </c>
      <c r="W11" s="28"/>
      <c r="X11" s="28" t="s">
        <v>79</v>
      </c>
      <c r="Y11" s="28"/>
      <c r="Z11" s="27" t="s">
        <v>79</v>
      </c>
      <c r="AA11" s="29">
        <v>1</v>
      </c>
      <c r="AB11" s="29" t="s">
        <v>88</v>
      </c>
      <c r="AC11" s="30"/>
      <c r="AD11" s="31" t="str">
        <f>AD9</f>
        <v>MES</v>
      </c>
    </row>
    <row r="12" spans="1:30" x14ac:dyDescent="0.25">
      <c r="A12" s="194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211"/>
      <c r="AB12" s="195"/>
      <c r="AC12" s="195"/>
      <c r="AD12" s="196"/>
    </row>
    <row r="13" spans="1:30" x14ac:dyDescent="0.25">
      <c r="A13" s="197" t="str">
        <f>'MEMÓRIA DE CÁLCULO - MC'!A12</f>
        <v>1.1.3</v>
      </c>
      <c r="B13" s="188" t="str">
        <f>VLOOKUP(A13,'MEMÓRIA DE CÁLCULO - MC'!$A$8:$J$199,4,FALSE())</f>
        <v>LOCACAO DE CONTAINER 2,30 X 6,00 M, ALT. 2,50 M, COM 1 SANITARIO, PARA ESCRITORIO, COMPLETO, SEM DIVISORIAS INTERNAS (NAO INCLUI MOBILIZACAO/DESMOBILIZACAO)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205"/>
      <c r="AB13" s="207" t="s">
        <v>90</v>
      </c>
      <c r="AC13" s="207">
        <f>SUM(AC15)</f>
        <v>0</v>
      </c>
      <c r="AD13" s="199" t="str">
        <f>VLOOKUP(A13,'MEMÓRIA DE CÁLCULO - MC'!$A$8:$J$199,6,FALSE())</f>
        <v>MES</v>
      </c>
    </row>
    <row r="14" spans="1:30" x14ac:dyDescent="0.25">
      <c r="A14" s="198"/>
      <c r="B14" s="191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206"/>
      <c r="AB14" s="207"/>
      <c r="AC14" s="207"/>
      <c r="AD14" s="199"/>
    </row>
    <row r="15" spans="1:30" x14ac:dyDescent="0.25">
      <c r="A15" s="24"/>
      <c r="B15" s="25"/>
      <c r="C15" s="26"/>
      <c r="D15" s="27" t="s">
        <v>79</v>
      </c>
      <c r="E15" s="27"/>
      <c r="F15" s="28" t="s">
        <v>79</v>
      </c>
      <c r="G15" s="27"/>
      <c r="H15" s="28" t="s">
        <v>79</v>
      </c>
      <c r="I15" s="28"/>
      <c r="J15" s="28" t="s">
        <v>79</v>
      </c>
      <c r="K15" s="28"/>
      <c r="L15" s="28" t="s">
        <v>79</v>
      </c>
      <c r="M15" s="28"/>
      <c r="N15" s="28" t="s">
        <v>79</v>
      </c>
      <c r="O15" s="28"/>
      <c r="P15" s="28" t="s">
        <v>79</v>
      </c>
      <c r="Q15" s="28"/>
      <c r="R15" s="28" t="s">
        <v>79</v>
      </c>
      <c r="S15" s="28"/>
      <c r="T15" s="28" t="s">
        <v>79</v>
      </c>
      <c r="U15" s="28"/>
      <c r="V15" s="28" t="s">
        <v>79</v>
      </c>
      <c r="W15" s="28"/>
      <c r="X15" s="28" t="s">
        <v>79</v>
      </c>
      <c r="Y15" s="28"/>
      <c r="Z15" s="27" t="s">
        <v>79</v>
      </c>
      <c r="AA15" s="29">
        <v>1</v>
      </c>
      <c r="AB15" s="29" t="s">
        <v>88</v>
      </c>
      <c r="AC15" s="30"/>
      <c r="AD15" s="31" t="str">
        <f>AD13</f>
        <v>MES</v>
      </c>
    </row>
    <row r="16" spans="1:30" x14ac:dyDescent="0.25">
      <c r="A16" s="194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211"/>
      <c r="AB16" s="195"/>
      <c r="AC16" s="195"/>
      <c r="AD16" s="196"/>
    </row>
    <row r="17" spans="1:30" x14ac:dyDescent="0.25">
      <c r="A17" s="197" t="e">
        <f>'MEMÓRIA DE CÁLCULO - MC'!#REF!</f>
        <v>#REF!</v>
      </c>
      <c r="B17" s="188" t="e">
        <f>VLOOKUP(A17,'MEMÓRIA DE CÁLCULO - MC'!$A$8:$J$199,4,FALSE())</f>
        <v>#REF!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205"/>
      <c r="AB17" s="207" t="s">
        <v>90</v>
      </c>
      <c r="AC17" s="207">
        <f>SUM(AC19)</f>
        <v>0</v>
      </c>
      <c r="AD17" s="199" t="e">
        <f>VLOOKUP(A17,'MEMÓRIA DE CÁLCULO - MC'!$A$8:$J$199,6,FALSE())</f>
        <v>#REF!</v>
      </c>
    </row>
    <row r="18" spans="1:30" x14ac:dyDescent="0.25">
      <c r="A18" s="198"/>
      <c r="B18" s="191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206"/>
      <c r="AB18" s="207"/>
      <c r="AC18" s="207"/>
      <c r="AD18" s="199"/>
    </row>
    <row r="19" spans="1:30" x14ac:dyDescent="0.25">
      <c r="A19" s="24"/>
      <c r="B19" s="25"/>
      <c r="C19" s="26"/>
      <c r="D19" s="27" t="s">
        <v>79</v>
      </c>
      <c r="E19" s="27"/>
      <c r="F19" s="28" t="s">
        <v>79</v>
      </c>
      <c r="G19" s="27"/>
      <c r="H19" s="28" t="s">
        <v>79</v>
      </c>
      <c r="I19" s="28"/>
      <c r="J19" s="28" t="s">
        <v>79</v>
      </c>
      <c r="K19" s="28"/>
      <c r="L19" s="28" t="s">
        <v>79</v>
      </c>
      <c r="M19" s="28"/>
      <c r="N19" s="28" t="s">
        <v>79</v>
      </c>
      <c r="O19" s="28"/>
      <c r="P19" s="28" t="s">
        <v>79</v>
      </c>
      <c r="Q19" s="28"/>
      <c r="R19" s="28" t="s">
        <v>79</v>
      </c>
      <c r="S19" s="28"/>
      <c r="T19" s="28" t="s">
        <v>79</v>
      </c>
      <c r="U19" s="28"/>
      <c r="V19" s="28" t="s">
        <v>79</v>
      </c>
      <c r="W19" s="28"/>
      <c r="X19" s="28" t="s">
        <v>79</v>
      </c>
      <c r="Y19" s="28"/>
      <c r="Z19" s="27" t="s">
        <v>79</v>
      </c>
      <c r="AA19" s="29">
        <v>1</v>
      </c>
      <c r="AB19" s="29" t="s">
        <v>88</v>
      </c>
      <c r="AC19" s="30"/>
      <c r="AD19" s="31" t="e">
        <f>AD17</f>
        <v>#REF!</v>
      </c>
    </row>
    <row r="20" spans="1:30" x14ac:dyDescent="0.25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211"/>
      <c r="AB20" s="195"/>
      <c r="AC20" s="195"/>
      <c r="AD20" s="196"/>
    </row>
    <row r="21" spans="1:30" x14ac:dyDescent="0.25">
      <c r="A21" s="204" t="str">
        <f>'MEMÓRIA DE CÁLCULO - MC'!A13</f>
        <v>1.1.5</v>
      </c>
      <c r="B21" s="188" t="str">
        <f>VLOOKUP(A21,'MEMÓRIA DE CÁLCULO - MC'!$A$8:$J$199,4,FALSE())</f>
        <v>TAPUME COM COMPENSADO DE MADEIRA. AF_03/2024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205"/>
      <c r="AB21" s="207" t="s">
        <v>90</v>
      </c>
      <c r="AC21" s="207">
        <f>SUM(AC23)</f>
        <v>1210</v>
      </c>
      <c r="AD21" s="199" t="str">
        <f>VLOOKUP(A21,'MEMÓRIA DE CÁLCULO - MC'!$A$8:$J$199,6,FALSE())</f>
        <v>M2</v>
      </c>
    </row>
    <row r="22" spans="1:30" x14ac:dyDescent="0.25">
      <c r="A22" s="204"/>
      <c r="B22" s="191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206"/>
      <c r="AB22" s="207"/>
      <c r="AC22" s="207"/>
      <c r="AD22" s="199"/>
    </row>
    <row r="23" spans="1:30" x14ac:dyDescent="0.25">
      <c r="A23" s="24"/>
      <c r="B23" s="25" t="s">
        <v>257</v>
      </c>
      <c r="C23" s="26"/>
      <c r="D23" s="27" t="s">
        <v>79</v>
      </c>
      <c r="E23" s="27"/>
      <c r="F23" s="28" t="s">
        <v>79</v>
      </c>
      <c r="G23" s="27">
        <v>2.2000000000000002</v>
      </c>
      <c r="H23" s="28" t="s">
        <v>79</v>
      </c>
      <c r="I23" s="28">
        <f>G23*K23</f>
        <v>1210</v>
      </c>
      <c r="J23" s="28" t="s">
        <v>79</v>
      </c>
      <c r="K23" s="28">
        <v>550</v>
      </c>
      <c r="L23" s="28" t="s">
        <v>79</v>
      </c>
      <c r="M23" s="28"/>
      <c r="N23" s="28" t="s">
        <v>79</v>
      </c>
      <c r="O23" s="28"/>
      <c r="P23" s="28" t="s">
        <v>79</v>
      </c>
      <c r="Q23" s="28"/>
      <c r="R23" s="28" t="s">
        <v>79</v>
      </c>
      <c r="S23" s="28"/>
      <c r="T23" s="28" t="s">
        <v>79</v>
      </c>
      <c r="U23" s="28"/>
      <c r="V23" s="28" t="s">
        <v>79</v>
      </c>
      <c r="W23" s="28"/>
      <c r="X23" s="28" t="s">
        <v>79</v>
      </c>
      <c r="Y23" s="28"/>
      <c r="Z23" s="27" t="s">
        <v>79</v>
      </c>
      <c r="AA23" s="29">
        <v>1</v>
      </c>
      <c r="AB23" s="29" t="s">
        <v>88</v>
      </c>
      <c r="AC23" s="30">
        <f>I23*AA23</f>
        <v>1210</v>
      </c>
      <c r="AD23" s="31" t="str">
        <f>AD21</f>
        <v>M2</v>
      </c>
    </row>
    <row r="24" spans="1:30" x14ac:dyDescent="0.25">
      <c r="A24" s="200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2"/>
      <c r="AB24" s="201"/>
      <c r="AC24" s="201"/>
      <c r="AD24" s="203"/>
    </row>
    <row r="25" spans="1:30" x14ac:dyDescent="0.25">
      <c r="A25" s="197" t="str">
        <f>'MEMÓRIA DE CÁLCULO - MC'!A14</f>
        <v>1.1.6</v>
      </c>
      <c r="B25" s="188" t="str">
        <f>VLOOKUP(A25,'MEMÓRIA DE CÁLCULO - MC'!$A$8:$J$199,4,FALSE())</f>
        <v>TOPOGRAFO COM ENCARGOS COMPLEMENTARES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205"/>
      <c r="AB25" s="207" t="s">
        <v>90</v>
      </c>
      <c r="AC25" s="207">
        <f>SUM(AC27)</f>
        <v>0</v>
      </c>
      <c r="AD25" s="199" t="str">
        <f>VLOOKUP(A25,'MEMÓRIA DE CÁLCULO - MC'!$A$8:$J$199,6,FALSE())</f>
        <v>H</v>
      </c>
    </row>
    <row r="26" spans="1:30" x14ac:dyDescent="0.25">
      <c r="A26" s="198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206"/>
      <c r="AB26" s="207"/>
      <c r="AC26" s="207"/>
      <c r="AD26" s="199"/>
    </row>
    <row r="27" spans="1:30" x14ac:dyDescent="0.25">
      <c r="A27" s="24"/>
      <c r="B27" s="25"/>
      <c r="C27" s="26"/>
      <c r="D27" s="27" t="s">
        <v>79</v>
      </c>
      <c r="E27" s="27"/>
      <c r="F27" s="28" t="s">
        <v>79</v>
      </c>
      <c r="G27" s="27"/>
      <c r="H27" s="28" t="s">
        <v>79</v>
      </c>
      <c r="I27" s="28"/>
      <c r="J27" s="28" t="s">
        <v>79</v>
      </c>
      <c r="K27" s="28"/>
      <c r="L27" s="28" t="s">
        <v>79</v>
      </c>
      <c r="M27" s="28"/>
      <c r="N27" s="28" t="s">
        <v>79</v>
      </c>
      <c r="O27" s="28"/>
      <c r="P27" s="28" t="s">
        <v>79</v>
      </c>
      <c r="Q27" s="28"/>
      <c r="R27" s="28" t="s">
        <v>79</v>
      </c>
      <c r="S27" s="28"/>
      <c r="T27" s="28" t="s">
        <v>79</v>
      </c>
      <c r="U27" s="28"/>
      <c r="V27" s="28" t="s">
        <v>79</v>
      </c>
      <c r="W27" s="28"/>
      <c r="X27" s="28" t="s">
        <v>79</v>
      </c>
      <c r="Y27" s="28"/>
      <c r="Z27" s="27" t="s">
        <v>79</v>
      </c>
      <c r="AA27" s="29">
        <v>1</v>
      </c>
      <c r="AB27" s="29" t="s">
        <v>88</v>
      </c>
      <c r="AC27" s="30"/>
      <c r="AD27" s="31" t="str">
        <f>AD25</f>
        <v>H</v>
      </c>
    </row>
    <row r="28" spans="1:30" x14ac:dyDescent="0.25">
      <c r="A28" s="194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211"/>
      <c r="AB28" s="195"/>
      <c r="AC28" s="195"/>
      <c r="AD28" s="196"/>
    </row>
    <row r="29" spans="1:30" x14ac:dyDescent="0.25">
      <c r="A29" s="204" t="str">
        <f>'MEMÓRIA DE CÁLCULO - MC'!A15</f>
        <v>1.1.7</v>
      </c>
      <c r="B29" s="188" t="str">
        <f>VLOOKUP(A29,'MEMÓRIA DE CÁLCULO - MC'!$A$8:$J$199,4,FALSE())</f>
        <v>LOCAÇÃO CONVENCIONAL DE OBRA, UTILIZANDO GABARITO DE TÁBUAS CORRIDAS PONTALETADAS A CADA 1,50M - 2 UTILIZAÇÕES. AF_03/2024</v>
      </c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205"/>
      <c r="AB29" s="207" t="s">
        <v>90</v>
      </c>
      <c r="AC29" s="207">
        <f>SUM(AC31)</f>
        <v>478</v>
      </c>
      <c r="AD29" s="199" t="str">
        <f>VLOOKUP(A29,'MEMÓRIA DE CÁLCULO - MC'!$A$8:$J$199,6,FALSE())</f>
        <v>M</v>
      </c>
    </row>
    <row r="30" spans="1:30" x14ac:dyDescent="0.25">
      <c r="A30" s="204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206"/>
      <c r="AB30" s="207"/>
      <c r="AC30" s="207"/>
      <c r="AD30" s="199"/>
    </row>
    <row r="31" spans="1:30" x14ac:dyDescent="0.25">
      <c r="A31" s="24"/>
      <c r="B31" s="25" t="s">
        <v>259</v>
      </c>
      <c r="C31" s="26"/>
      <c r="D31" s="27" t="s">
        <v>79</v>
      </c>
      <c r="E31" s="27"/>
      <c r="F31" s="28" t="s">
        <v>79</v>
      </c>
      <c r="G31" s="27"/>
      <c r="H31" s="28" t="s">
        <v>79</v>
      </c>
      <c r="I31" s="28"/>
      <c r="J31" s="28" t="s">
        <v>79</v>
      </c>
      <c r="K31" s="28">
        <v>478</v>
      </c>
      <c r="L31" s="28" t="s">
        <v>79</v>
      </c>
      <c r="M31" s="28"/>
      <c r="N31" s="28" t="s">
        <v>79</v>
      </c>
      <c r="O31" s="28"/>
      <c r="P31" s="28" t="s">
        <v>79</v>
      </c>
      <c r="Q31" s="28"/>
      <c r="R31" s="28" t="s">
        <v>79</v>
      </c>
      <c r="S31" s="28"/>
      <c r="T31" s="28" t="s">
        <v>79</v>
      </c>
      <c r="U31" s="28"/>
      <c r="V31" s="28" t="s">
        <v>79</v>
      </c>
      <c r="W31" s="28"/>
      <c r="X31" s="28" t="s">
        <v>79</v>
      </c>
      <c r="Y31" s="28"/>
      <c r="Z31" s="27" t="s">
        <v>79</v>
      </c>
      <c r="AA31" s="29">
        <v>1</v>
      </c>
      <c r="AB31" s="29" t="s">
        <v>88</v>
      </c>
      <c r="AC31" s="30">
        <f>K31*AA31</f>
        <v>478</v>
      </c>
      <c r="AD31" s="31" t="str">
        <f>AD29</f>
        <v>M</v>
      </c>
    </row>
    <row r="32" spans="1:30" x14ac:dyDescent="0.25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2"/>
      <c r="AB32" s="201"/>
      <c r="AC32" s="201"/>
      <c r="AD32" s="203"/>
    </row>
    <row r="33" spans="1:30" x14ac:dyDescent="0.25">
      <c r="A33" s="23" t="str">
        <f>'MEMÓRIA DE CÁLCULO - MC'!A16</f>
        <v>2.</v>
      </c>
      <c r="B33" s="208" t="str">
        <f>VLOOKUP(A33,'MEMÓRIA DE CÁLCULO - MC'!$A$8:$J$199,4,FALSE())</f>
        <v xml:space="preserve">ADMINISTRAÇÃO DIRETA DA OBRA 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9"/>
      <c r="AB33" s="208"/>
      <c r="AC33" s="208"/>
      <c r="AD33" s="210"/>
    </row>
    <row r="34" spans="1:30" x14ac:dyDescent="0.25">
      <c r="A34" s="204" t="str">
        <f>'MEMÓRIA DE CÁLCULO - MC'!A17</f>
        <v>2.1</v>
      </c>
      <c r="B34" s="188" t="str">
        <f>VLOOKUP(A34,'MEMÓRIA DE CÁLCULO - MC'!$A$8:$J$199,4,FALSE())</f>
        <v>ENGENHEIRO CIVIL DE OBRA PLENO COM ENCARGOS COMPLEMENTARES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205"/>
      <c r="AB34" s="207" t="s">
        <v>90</v>
      </c>
      <c r="AC34" s="207">
        <f>SUM(AC36)</f>
        <v>0</v>
      </c>
      <c r="AD34" s="199" t="str">
        <f>VLOOKUP(A34,'MEMÓRIA DE CÁLCULO - MC'!$A$8:$J$199,6,FALSE())</f>
        <v>H</v>
      </c>
    </row>
    <row r="35" spans="1:30" x14ac:dyDescent="0.25">
      <c r="A35" s="204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206"/>
      <c r="AB35" s="207"/>
      <c r="AC35" s="207"/>
      <c r="AD35" s="199"/>
    </row>
    <row r="36" spans="1:30" x14ac:dyDescent="0.25">
      <c r="A36" s="24"/>
      <c r="B36" s="25"/>
      <c r="C36" s="26"/>
      <c r="D36" s="27" t="s">
        <v>79</v>
      </c>
      <c r="E36" s="27"/>
      <c r="F36" s="28" t="s">
        <v>79</v>
      </c>
      <c r="G36" s="27"/>
      <c r="H36" s="28" t="s">
        <v>79</v>
      </c>
      <c r="I36" s="28"/>
      <c r="J36" s="28" t="s">
        <v>79</v>
      </c>
      <c r="K36" s="28"/>
      <c r="L36" s="28" t="s">
        <v>79</v>
      </c>
      <c r="M36" s="28"/>
      <c r="N36" s="28" t="s">
        <v>79</v>
      </c>
      <c r="O36" s="28"/>
      <c r="P36" s="28" t="s">
        <v>79</v>
      </c>
      <c r="Q36" s="28"/>
      <c r="R36" s="28" t="s">
        <v>79</v>
      </c>
      <c r="S36" s="28"/>
      <c r="T36" s="28" t="s">
        <v>79</v>
      </c>
      <c r="U36" s="28"/>
      <c r="V36" s="28" t="s">
        <v>79</v>
      </c>
      <c r="W36" s="28"/>
      <c r="X36" s="28" t="s">
        <v>79</v>
      </c>
      <c r="Y36" s="28"/>
      <c r="Z36" s="27" t="s">
        <v>79</v>
      </c>
      <c r="AA36" s="29">
        <v>1</v>
      </c>
      <c r="AB36" s="29" t="s">
        <v>88</v>
      </c>
      <c r="AC36" s="30"/>
      <c r="AD36" s="31" t="str">
        <f>AD34</f>
        <v>H</v>
      </c>
    </row>
    <row r="37" spans="1:30" x14ac:dyDescent="0.25">
      <c r="A37" s="200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2"/>
      <c r="AB37" s="201"/>
      <c r="AC37" s="201"/>
      <c r="AD37" s="203"/>
    </row>
    <row r="38" spans="1:30" x14ac:dyDescent="0.25">
      <c r="A38" s="204" t="str">
        <f>'MEMÓRIA DE CÁLCULO - MC'!A18</f>
        <v>2.2</v>
      </c>
      <c r="B38" s="188" t="str">
        <f>VLOOKUP(A38,'MEMÓRIA DE CÁLCULO - MC'!$A$8:$J$199,4,FALSE())</f>
        <v>ENCARREGADO GERAL COM ENCARGOS COMPLEMENTARES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205"/>
      <c r="AB38" s="207" t="s">
        <v>90</v>
      </c>
      <c r="AC38" s="207">
        <f>SUM(AC40)</f>
        <v>0</v>
      </c>
      <c r="AD38" s="199" t="str">
        <f>VLOOKUP(A38,'MEMÓRIA DE CÁLCULO - MC'!$A$8:$J$199,6,FALSE())</f>
        <v>H</v>
      </c>
    </row>
    <row r="39" spans="1:30" x14ac:dyDescent="0.25">
      <c r="A39" s="204"/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206"/>
      <c r="AB39" s="207"/>
      <c r="AC39" s="207"/>
      <c r="AD39" s="199"/>
    </row>
    <row r="40" spans="1:30" x14ac:dyDescent="0.25">
      <c r="A40" s="24"/>
      <c r="B40" s="25"/>
      <c r="C40" s="26"/>
      <c r="D40" s="27" t="s">
        <v>79</v>
      </c>
      <c r="E40" s="27"/>
      <c r="F40" s="28" t="s">
        <v>79</v>
      </c>
      <c r="G40" s="27"/>
      <c r="H40" s="28" t="s">
        <v>79</v>
      </c>
      <c r="I40" s="28"/>
      <c r="J40" s="28" t="s">
        <v>79</v>
      </c>
      <c r="K40" s="28"/>
      <c r="L40" s="28" t="s">
        <v>79</v>
      </c>
      <c r="M40" s="28"/>
      <c r="N40" s="28" t="s">
        <v>79</v>
      </c>
      <c r="O40" s="28"/>
      <c r="P40" s="28" t="s">
        <v>79</v>
      </c>
      <c r="Q40" s="28"/>
      <c r="R40" s="28" t="s">
        <v>79</v>
      </c>
      <c r="S40" s="28"/>
      <c r="T40" s="28" t="s">
        <v>79</v>
      </c>
      <c r="U40" s="28"/>
      <c r="V40" s="28" t="s">
        <v>79</v>
      </c>
      <c r="W40" s="28"/>
      <c r="X40" s="28" t="s">
        <v>79</v>
      </c>
      <c r="Y40" s="28"/>
      <c r="Z40" s="27" t="s">
        <v>79</v>
      </c>
      <c r="AA40" s="29">
        <v>1</v>
      </c>
      <c r="AB40" s="29" t="s">
        <v>88</v>
      </c>
      <c r="AC40" s="30"/>
      <c r="AD40" s="31" t="str">
        <f>AD38</f>
        <v>H</v>
      </c>
    </row>
    <row r="41" spans="1:30" x14ac:dyDescent="0.2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2"/>
      <c r="AB41" s="201"/>
      <c r="AC41" s="201"/>
      <c r="AD41" s="203"/>
    </row>
    <row r="42" spans="1:30" x14ac:dyDescent="0.25">
      <c r="A42" s="23" t="str">
        <f>'MEMÓRIA DE CÁLCULO - MC'!A19</f>
        <v>3.</v>
      </c>
      <c r="B42" s="208" t="str">
        <f>VLOOKUP(A42,'MEMÓRIA DE CÁLCULO - MC'!$A$8:$J$199,4,FALSE())</f>
        <v>DEMOLIÇÕES</v>
      </c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08"/>
      <c r="AC42" s="208"/>
      <c r="AD42" s="210"/>
    </row>
    <row r="43" spans="1:30" x14ac:dyDescent="0.25">
      <c r="A43" s="204" t="str">
        <f>'MEMÓRIA DE CÁLCULO - MC'!A21</f>
        <v>3.2</v>
      </c>
      <c r="B43" s="188" t="str">
        <f>VLOOKUP(A43,'MEMÓRIA DE CÁLCULO - MC'!$A$8:$J$199,4,FALSE())</f>
        <v>DEMOLIÇÃO DE PISO DE CONCRETO SIMPLES, DE FORMA MECANIZADA COM MARTELETE, SEM REAPROVEITAMENTO. AF_09/2023</v>
      </c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205"/>
      <c r="AB43" s="207" t="s">
        <v>90</v>
      </c>
      <c r="AC43" s="207">
        <f>SUM(AC45:AC46)</f>
        <v>237</v>
      </c>
      <c r="AD43" s="199" t="str">
        <f>VLOOKUP(A43,'MEMÓRIA DE CÁLCULO - MC'!$A$8:$J$199,6,FALSE())</f>
        <v>M3</v>
      </c>
    </row>
    <row r="44" spans="1:30" x14ac:dyDescent="0.25">
      <c r="A44" s="204"/>
      <c r="B44" s="191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206"/>
      <c r="AB44" s="207"/>
      <c r="AC44" s="207"/>
      <c r="AD44" s="199"/>
    </row>
    <row r="45" spans="1:30" x14ac:dyDescent="0.25">
      <c r="A45" s="24"/>
      <c r="B45" s="25" t="s">
        <v>350</v>
      </c>
      <c r="C45" s="26"/>
      <c r="D45" s="27" t="s">
        <v>79</v>
      </c>
      <c r="E45" s="27"/>
      <c r="F45" s="28" t="s">
        <v>79</v>
      </c>
      <c r="G45" s="27">
        <v>0.15</v>
      </c>
      <c r="H45" s="28" t="s">
        <v>79</v>
      </c>
      <c r="I45" s="28"/>
      <c r="J45" s="28" t="s">
        <v>79</v>
      </c>
      <c r="K45" s="28">
        <v>730</v>
      </c>
      <c r="L45" s="28" t="s">
        <v>79</v>
      </c>
      <c r="M45" s="28"/>
      <c r="N45" s="28" t="s">
        <v>79</v>
      </c>
      <c r="O45" s="28"/>
      <c r="P45" s="28" t="s">
        <v>79</v>
      </c>
      <c r="Q45" s="28"/>
      <c r="R45" s="28" t="s">
        <v>79</v>
      </c>
      <c r="S45" s="28"/>
      <c r="T45" s="28" t="s">
        <v>79</v>
      </c>
      <c r="U45" s="28"/>
      <c r="V45" s="28" t="s">
        <v>79</v>
      </c>
      <c r="W45" s="28"/>
      <c r="X45" s="28" t="s">
        <v>79</v>
      </c>
      <c r="Y45" s="28"/>
      <c r="Z45" s="27" t="s">
        <v>79</v>
      </c>
      <c r="AA45" s="29">
        <v>1</v>
      </c>
      <c r="AB45" s="29" t="s">
        <v>88</v>
      </c>
      <c r="AC45" s="30">
        <f>G45*K45*AA45</f>
        <v>109.5</v>
      </c>
      <c r="AD45" s="31" t="str">
        <f>AD43</f>
        <v>M3</v>
      </c>
    </row>
    <row r="46" spans="1:30" x14ac:dyDescent="0.25">
      <c r="A46" s="24"/>
      <c r="B46" s="25" t="s">
        <v>351</v>
      </c>
      <c r="C46" s="26"/>
      <c r="D46" s="27" t="s">
        <v>79</v>
      </c>
      <c r="E46" s="27"/>
      <c r="F46" s="28" t="s">
        <v>79</v>
      </c>
      <c r="G46" s="27">
        <v>0.15</v>
      </c>
      <c r="H46" s="28" t="s">
        <v>79</v>
      </c>
      <c r="I46" s="28"/>
      <c r="J46" s="28" t="s">
        <v>79</v>
      </c>
      <c r="K46" s="28">
        <v>850</v>
      </c>
      <c r="L46" s="28" t="s">
        <v>79</v>
      </c>
      <c r="M46" s="28"/>
      <c r="N46" s="28" t="s">
        <v>79</v>
      </c>
      <c r="O46" s="28"/>
      <c r="P46" s="28" t="s">
        <v>79</v>
      </c>
      <c r="Q46" s="28"/>
      <c r="R46" s="28" t="s">
        <v>79</v>
      </c>
      <c r="S46" s="28"/>
      <c r="T46" s="28" t="s">
        <v>79</v>
      </c>
      <c r="U46" s="28"/>
      <c r="V46" s="28" t="s">
        <v>79</v>
      </c>
      <c r="W46" s="28"/>
      <c r="X46" s="28" t="s">
        <v>79</v>
      </c>
      <c r="Y46" s="28"/>
      <c r="Z46" s="27" t="s">
        <v>79</v>
      </c>
      <c r="AA46" s="29">
        <v>1</v>
      </c>
      <c r="AB46" s="29" t="s">
        <v>88</v>
      </c>
      <c r="AC46" s="30">
        <f>G46*K46*AA46</f>
        <v>127.5</v>
      </c>
      <c r="AD46" s="31" t="str">
        <f>AD43</f>
        <v>M3</v>
      </c>
    </row>
    <row r="47" spans="1:30" x14ac:dyDescent="0.25">
      <c r="A47" s="200"/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2"/>
      <c r="AB47" s="201"/>
      <c r="AC47" s="201"/>
      <c r="AD47" s="203"/>
    </row>
    <row r="48" spans="1:30" x14ac:dyDescent="0.25">
      <c r="A48" s="204" t="str">
        <f>'MEMÓRIA DE CÁLCULO - MC'!A22</f>
        <v>3.3</v>
      </c>
      <c r="B48" s="188" t="str">
        <f>VLOOKUP(A48,'MEMÓRIA DE CÁLCULO - MC'!$A$8:$J$199,4,FALSE())</f>
        <v>REMOÇAO DE GUIAS PRÉ-FABRICADAS DE CONCRETO, DE FORMA MECANIZADA, COM REAPROVEITAMENTO. AF_09/2023</v>
      </c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205"/>
      <c r="AB48" s="207" t="s">
        <v>90</v>
      </c>
      <c r="AC48" s="207">
        <f>SUM(AC50:AC51)</f>
        <v>705</v>
      </c>
      <c r="AD48" s="199" t="str">
        <f>VLOOKUP(A48,'MEMÓRIA DE CÁLCULO - MC'!$A$8:$J$199,6,FALSE())</f>
        <v>M</v>
      </c>
    </row>
    <row r="49" spans="1:30" x14ac:dyDescent="0.25">
      <c r="A49" s="204"/>
      <c r="B49" s="191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206"/>
      <c r="AB49" s="207"/>
      <c r="AC49" s="207"/>
      <c r="AD49" s="199"/>
    </row>
    <row r="50" spans="1:30" x14ac:dyDescent="0.25">
      <c r="A50" s="24"/>
      <c r="B50" s="25" t="s">
        <v>350</v>
      </c>
      <c r="C50" s="26"/>
      <c r="D50" s="27" t="s">
        <v>79</v>
      </c>
      <c r="E50" s="27"/>
      <c r="F50" s="28" t="s">
        <v>79</v>
      </c>
      <c r="G50" s="27"/>
      <c r="H50" s="28" t="s">
        <v>79</v>
      </c>
      <c r="I50" s="28"/>
      <c r="J50" s="28" t="s">
        <v>79</v>
      </c>
      <c r="K50" s="28">
        <v>240</v>
      </c>
      <c r="L50" s="28" t="s">
        <v>79</v>
      </c>
      <c r="M50" s="28"/>
      <c r="N50" s="28" t="s">
        <v>79</v>
      </c>
      <c r="O50" s="28"/>
      <c r="P50" s="28" t="s">
        <v>79</v>
      </c>
      <c r="Q50" s="28"/>
      <c r="R50" s="28" t="s">
        <v>79</v>
      </c>
      <c r="S50" s="28"/>
      <c r="T50" s="28" t="s">
        <v>79</v>
      </c>
      <c r="U50" s="28"/>
      <c r="V50" s="28" t="s">
        <v>79</v>
      </c>
      <c r="W50" s="28"/>
      <c r="X50" s="28" t="s">
        <v>79</v>
      </c>
      <c r="Y50" s="28"/>
      <c r="Z50" s="27" t="s">
        <v>79</v>
      </c>
      <c r="AA50" s="29">
        <v>1</v>
      </c>
      <c r="AB50" s="29" t="s">
        <v>88</v>
      </c>
      <c r="AC50" s="30">
        <f>K50*AA50</f>
        <v>240</v>
      </c>
      <c r="AD50" s="31" t="str">
        <f>AD48</f>
        <v>M</v>
      </c>
    </row>
    <row r="51" spans="1:30" x14ac:dyDescent="0.25">
      <c r="A51" s="24"/>
      <c r="B51" s="25" t="s">
        <v>351</v>
      </c>
      <c r="C51" s="26"/>
      <c r="D51" s="27" t="s">
        <v>79</v>
      </c>
      <c r="E51" s="27"/>
      <c r="F51" s="28" t="s">
        <v>79</v>
      </c>
      <c r="G51" s="27"/>
      <c r="H51" s="28" t="s">
        <v>79</v>
      </c>
      <c r="I51" s="28"/>
      <c r="J51" s="28" t="s">
        <v>79</v>
      </c>
      <c r="K51" s="28">
        <f>290+175</f>
        <v>465</v>
      </c>
      <c r="L51" s="28" t="s">
        <v>79</v>
      </c>
      <c r="M51" s="28"/>
      <c r="N51" s="28" t="s">
        <v>79</v>
      </c>
      <c r="O51" s="28"/>
      <c r="P51" s="28" t="s">
        <v>79</v>
      </c>
      <c r="Q51" s="28"/>
      <c r="R51" s="28" t="s">
        <v>79</v>
      </c>
      <c r="S51" s="28"/>
      <c r="T51" s="28" t="s">
        <v>79</v>
      </c>
      <c r="U51" s="28"/>
      <c r="V51" s="28" t="s">
        <v>79</v>
      </c>
      <c r="W51" s="28"/>
      <c r="X51" s="28" t="s">
        <v>79</v>
      </c>
      <c r="Y51" s="28"/>
      <c r="Z51" s="27" t="s">
        <v>79</v>
      </c>
      <c r="AA51" s="29">
        <v>1</v>
      </c>
      <c r="AB51" s="29" t="s">
        <v>88</v>
      </c>
      <c r="AC51" s="30">
        <f>K51*AA51</f>
        <v>465</v>
      </c>
      <c r="AD51" s="31" t="str">
        <f>AD48</f>
        <v>M</v>
      </c>
    </row>
    <row r="52" spans="1:30" x14ac:dyDescent="0.25">
      <c r="A52" s="200"/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2"/>
      <c r="AB52" s="201"/>
      <c r="AC52" s="201"/>
      <c r="AD52" s="203"/>
    </row>
    <row r="53" spans="1:30" x14ac:dyDescent="0.25">
      <c r="A53" s="204" t="str">
        <f>'MEMÓRIA DE CÁLCULO - MC'!A23</f>
        <v>3.4</v>
      </c>
      <c r="B53" s="188" t="str">
        <f>VLOOKUP(A53,'MEMÓRIA DE CÁLCULO - MC'!$A$8:$J$199,4,FALSE())</f>
        <v>DEMOLIÇÃO PARCIAL DE PAVIMENTO ASFÁLTICO, DE FORMA MECANIZADA, SEM REAPROVEITAMENTO. AF_09/2023</v>
      </c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205"/>
      <c r="AB53" s="207" t="s">
        <v>90</v>
      </c>
      <c r="AC53" s="207">
        <f>SUM(AC55)</f>
        <v>1100</v>
      </c>
      <c r="AD53" s="199" t="str">
        <f>VLOOKUP(A53,'MEMÓRIA DE CÁLCULO - MC'!$A$8:$J$199,6,FALSE())</f>
        <v>M2</v>
      </c>
    </row>
    <row r="54" spans="1:30" x14ac:dyDescent="0.25">
      <c r="A54" s="204"/>
      <c r="B54" s="191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206"/>
      <c r="AB54" s="207"/>
      <c r="AC54" s="207"/>
      <c r="AD54" s="199"/>
    </row>
    <row r="55" spans="1:30" x14ac:dyDescent="0.25">
      <c r="A55" s="24"/>
      <c r="B55" s="25" t="s">
        <v>352</v>
      </c>
      <c r="C55" s="26"/>
      <c r="D55" s="27" t="s">
        <v>79</v>
      </c>
      <c r="E55" s="27"/>
      <c r="F55" s="28" t="s">
        <v>79</v>
      </c>
      <c r="G55" s="27"/>
      <c r="H55" s="28" t="s">
        <v>79</v>
      </c>
      <c r="I55" s="28"/>
      <c r="J55" s="28" t="s">
        <v>79</v>
      </c>
      <c r="K55" s="28">
        <v>1100</v>
      </c>
      <c r="L55" s="28" t="s">
        <v>79</v>
      </c>
      <c r="M55" s="28"/>
      <c r="N55" s="28" t="s">
        <v>79</v>
      </c>
      <c r="O55" s="28"/>
      <c r="P55" s="28" t="s">
        <v>79</v>
      </c>
      <c r="Q55" s="28"/>
      <c r="R55" s="28" t="s">
        <v>79</v>
      </c>
      <c r="S55" s="28"/>
      <c r="T55" s="28" t="s">
        <v>79</v>
      </c>
      <c r="U55" s="28"/>
      <c r="V55" s="28" t="s">
        <v>79</v>
      </c>
      <c r="W55" s="28"/>
      <c r="X55" s="28" t="s">
        <v>79</v>
      </c>
      <c r="Y55" s="28"/>
      <c r="Z55" s="27" t="s">
        <v>79</v>
      </c>
      <c r="AA55" s="29">
        <v>1</v>
      </c>
      <c r="AB55" s="29" t="s">
        <v>88</v>
      </c>
      <c r="AC55" s="30">
        <f>K55*AA55</f>
        <v>1100</v>
      </c>
      <c r="AD55" s="31" t="str">
        <f>AD53</f>
        <v>M2</v>
      </c>
    </row>
    <row r="56" spans="1:30" x14ac:dyDescent="0.25">
      <c r="A56" s="200"/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2"/>
      <c r="AB56" s="201"/>
      <c r="AC56" s="201"/>
      <c r="AD56" s="203"/>
    </row>
    <row r="57" spans="1:30" x14ac:dyDescent="0.25">
      <c r="A57" s="204" t="str">
        <f>'MEMÓRIA DE CÁLCULO - MC'!A24</f>
        <v>3.5</v>
      </c>
      <c r="B57" s="188" t="str">
        <f>VLOOKUP(A57,'MEMÓRIA DE CÁLCULO - MC'!$A$8:$J$199,4,FALSE())</f>
        <v>REVOLVIMENTO E LIMPEZA MANUAL DE SOLO. AF_07/2024</v>
      </c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205"/>
      <c r="AB57" s="207" t="s">
        <v>90</v>
      </c>
      <c r="AC57" s="207">
        <f>SUM(AC59)</f>
        <v>5750</v>
      </c>
      <c r="AD57" s="199" t="str">
        <f>VLOOKUP(A57,'MEMÓRIA DE CÁLCULO - MC'!$A$8:$J$199,6,FALSE())</f>
        <v>M2</v>
      </c>
    </row>
    <row r="58" spans="1:30" x14ac:dyDescent="0.25">
      <c r="A58" s="204"/>
      <c r="B58" s="191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206"/>
      <c r="AB58" s="207"/>
      <c r="AC58" s="207"/>
      <c r="AD58" s="199"/>
    </row>
    <row r="59" spans="1:30" x14ac:dyDescent="0.25">
      <c r="A59" s="24"/>
      <c r="B59" s="25" t="s">
        <v>266</v>
      </c>
      <c r="C59" s="26"/>
      <c r="D59" s="27" t="s">
        <v>79</v>
      </c>
      <c r="E59" s="27"/>
      <c r="F59" s="28" t="s">
        <v>79</v>
      </c>
      <c r="G59" s="27"/>
      <c r="H59" s="28" t="s">
        <v>79</v>
      </c>
      <c r="I59" s="28">
        <v>5750</v>
      </c>
      <c r="J59" s="28" t="s">
        <v>79</v>
      </c>
      <c r="K59" s="28"/>
      <c r="L59" s="28" t="s">
        <v>79</v>
      </c>
      <c r="M59" s="28"/>
      <c r="N59" s="28" t="s">
        <v>79</v>
      </c>
      <c r="O59" s="28"/>
      <c r="P59" s="28" t="s">
        <v>79</v>
      </c>
      <c r="Q59" s="28"/>
      <c r="R59" s="28" t="s">
        <v>79</v>
      </c>
      <c r="S59" s="28"/>
      <c r="T59" s="28" t="s">
        <v>79</v>
      </c>
      <c r="U59" s="28"/>
      <c r="V59" s="28" t="s">
        <v>79</v>
      </c>
      <c r="W59" s="28"/>
      <c r="X59" s="28" t="s">
        <v>79</v>
      </c>
      <c r="Y59" s="28"/>
      <c r="Z59" s="27" t="s">
        <v>79</v>
      </c>
      <c r="AA59" s="29">
        <v>1</v>
      </c>
      <c r="AB59" s="29" t="s">
        <v>88</v>
      </c>
      <c r="AC59" s="30">
        <f>I59*AA59</f>
        <v>5750</v>
      </c>
      <c r="AD59" s="31" t="str">
        <f>AD57</f>
        <v>M2</v>
      </c>
    </row>
    <row r="60" spans="1:30" x14ac:dyDescent="0.25">
      <c r="A60" s="200"/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2"/>
      <c r="AB60" s="201"/>
      <c r="AC60" s="201"/>
      <c r="AD60" s="203"/>
    </row>
    <row r="61" spans="1:30" x14ac:dyDescent="0.25">
      <c r="A61" s="204" t="str">
        <f>'MEMÓRIA DE CÁLCULO - MC'!A25</f>
        <v>3.6</v>
      </c>
      <c r="B61" s="188" t="str">
        <f>VLOOKUP(A61,'MEMÓRIA DE CÁLCULO - MC'!$A$8:$J$199,4,FALSE())</f>
        <v>CARGA, MANOBRA E DESCARGA DE ENTULHO EM CAMINHÃO BASCULANTE 6 M³ - CARGA COM ESCAVADEIRA HIDRÁULICA  (CAÇAMBA DE 0,80 M³ / 111 HP) E DESCARGA LIVRE (UNIDADE: M3). AF_07/2020</v>
      </c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205"/>
      <c r="AB61" s="207" t="s">
        <v>90</v>
      </c>
      <c r="AC61" s="207">
        <f>SUM(AC63:AC65)</f>
        <v>598.72500000000002</v>
      </c>
      <c r="AD61" s="199" t="str">
        <f>VLOOKUP(A61,'MEMÓRIA DE CÁLCULO - MC'!$A$8:$J$199,6,FALSE())</f>
        <v>M3</v>
      </c>
    </row>
    <row r="62" spans="1:30" x14ac:dyDescent="0.25">
      <c r="A62" s="204"/>
      <c r="B62" s="191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206"/>
      <c r="AB62" s="207"/>
      <c r="AC62" s="207"/>
      <c r="AD62" s="199"/>
    </row>
    <row r="63" spans="1:30" x14ac:dyDescent="0.25">
      <c r="A63" s="24"/>
      <c r="B63" s="25" t="s">
        <v>353</v>
      </c>
      <c r="C63" s="26"/>
      <c r="D63" s="27" t="s">
        <v>79</v>
      </c>
      <c r="E63" s="27"/>
      <c r="F63" s="28" t="s">
        <v>79</v>
      </c>
      <c r="G63" s="27"/>
      <c r="H63" s="28" t="s">
        <v>79</v>
      </c>
      <c r="I63" s="28"/>
      <c r="J63" s="28" t="s">
        <v>79</v>
      </c>
      <c r="K63" s="28"/>
      <c r="L63" s="28" t="s">
        <v>79</v>
      </c>
      <c r="M63" s="28"/>
      <c r="N63" s="28" t="s">
        <v>79</v>
      </c>
      <c r="O63" s="28">
        <f>AC43</f>
        <v>237</v>
      </c>
      <c r="P63" s="28" t="s">
        <v>79</v>
      </c>
      <c r="Q63" s="28"/>
      <c r="R63" s="28" t="s">
        <v>79</v>
      </c>
      <c r="S63" s="28"/>
      <c r="T63" s="28" t="s">
        <v>79</v>
      </c>
      <c r="U63" s="28"/>
      <c r="V63" s="28" t="s">
        <v>79</v>
      </c>
      <c r="W63" s="28"/>
      <c r="X63" s="28" t="s">
        <v>79</v>
      </c>
      <c r="Y63" s="28"/>
      <c r="Z63" s="27" t="s">
        <v>79</v>
      </c>
      <c r="AA63" s="29">
        <v>1</v>
      </c>
      <c r="AB63" s="29" t="s">
        <v>88</v>
      </c>
      <c r="AC63" s="30">
        <f>O63*AA63</f>
        <v>237</v>
      </c>
      <c r="AD63" s="31" t="str">
        <f>AD61</f>
        <v>M3</v>
      </c>
    </row>
    <row r="64" spans="1:30" x14ac:dyDescent="0.25">
      <c r="A64" s="24"/>
      <c r="B64" s="25" t="s">
        <v>354</v>
      </c>
      <c r="C64" s="28">
        <f>AC48</f>
        <v>705</v>
      </c>
      <c r="D64" s="27" t="s">
        <v>79</v>
      </c>
      <c r="E64" s="27">
        <v>0.15</v>
      </c>
      <c r="F64" s="28" t="s">
        <v>79</v>
      </c>
      <c r="G64" s="27">
        <v>0.3</v>
      </c>
      <c r="H64" s="28" t="s">
        <v>79</v>
      </c>
      <c r="I64" s="28"/>
      <c r="J64" s="28" t="s">
        <v>79</v>
      </c>
      <c r="K64" s="28"/>
      <c r="L64" s="28" t="s">
        <v>79</v>
      </c>
      <c r="M64" s="28"/>
      <c r="N64" s="28" t="s">
        <v>79</v>
      </c>
      <c r="O64" s="28">
        <f>C64*E64*G64</f>
        <v>31.724999999999998</v>
      </c>
      <c r="P64" s="28" t="s">
        <v>79</v>
      </c>
      <c r="Q64" s="28"/>
      <c r="R64" s="28" t="s">
        <v>79</v>
      </c>
      <c r="S64" s="28"/>
      <c r="T64" s="28" t="s">
        <v>79</v>
      </c>
      <c r="U64" s="28"/>
      <c r="V64" s="28" t="s">
        <v>79</v>
      </c>
      <c r="W64" s="28"/>
      <c r="X64" s="28" t="s">
        <v>79</v>
      </c>
      <c r="Y64" s="28"/>
      <c r="Z64" s="27" t="s">
        <v>79</v>
      </c>
      <c r="AA64" s="29">
        <v>1</v>
      </c>
      <c r="AB64" s="29" t="s">
        <v>88</v>
      </c>
      <c r="AC64" s="30">
        <f>O64*AA64</f>
        <v>31.724999999999998</v>
      </c>
      <c r="AD64" s="31" t="str">
        <f>AD63</f>
        <v>M3</v>
      </c>
    </row>
    <row r="65" spans="1:30" x14ac:dyDescent="0.25">
      <c r="A65" s="24"/>
      <c r="B65" s="25" t="s">
        <v>355</v>
      </c>
      <c r="C65" s="26"/>
      <c r="D65" s="27" t="s">
        <v>79</v>
      </c>
      <c r="E65" s="27"/>
      <c r="F65" s="28" t="s">
        <v>79</v>
      </c>
      <c r="G65" s="27">
        <v>0.3</v>
      </c>
      <c r="H65" s="28" t="s">
        <v>79</v>
      </c>
      <c r="I65" s="28">
        <f>AC53</f>
        <v>1100</v>
      </c>
      <c r="J65" s="28" t="s">
        <v>79</v>
      </c>
      <c r="K65" s="28"/>
      <c r="L65" s="28" t="s">
        <v>79</v>
      </c>
      <c r="M65" s="28"/>
      <c r="N65" s="28" t="s">
        <v>79</v>
      </c>
      <c r="O65" s="28">
        <f>G65*I65</f>
        <v>330</v>
      </c>
      <c r="P65" s="28" t="s">
        <v>79</v>
      </c>
      <c r="Q65" s="28"/>
      <c r="R65" s="28" t="s">
        <v>79</v>
      </c>
      <c r="S65" s="28"/>
      <c r="T65" s="28" t="s">
        <v>79</v>
      </c>
      <c r="U65" s="28"/>
      <c r="V65" s="28" t="s">
        <v>79</v>
      </c>
      <c r="W65" s="28"/>
      <c r="X65" s="28" t="s">
        <v>79</v>
      </c>
      <c r="Y65" s="28"/>
      <c r="Z65" s="27" t="s">
        <v>79</v>
      </c>
      <c r="AA65" s="29">
        <v>1</v>
      </c>
      <c r="AB65" s="29" t="s">
        <v>88</v>
      </c>
      <c r="AC65" s="30">
        <f>O65*AA65</f>
        <v>330</v>
      </c>
      <c r="AD65" s="31" t="str">
        <f>AD64</f>
        <v>M3</v>
      </c>
    </row>
    <row r="66" spans="1:30" x14ac:dyDescent="0.25">
      <c r="A66" s="200"/>
      <c r="B66" s="201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2"/>
      <c r="AB66" s="201"/>
      <c r="AC66" s="201"/>
      <c r="AD66" s="203"/>
    </row>
    <row r="67" spans="1:30" x14ac:dyDescent="0.25">
      <c r="A67" s="204" t="str">
        <f>'MEMÓRIA DE CÁLCULO - MC'!A26</f>
        <v>3.7</v>
      </c>
      <c r="B67" s="188" t="str">
        <f>VLOOKUP(A67,'MEMÓRIA DE CÁLCULO - MC'!$A$8:$J$199,4,FALSE())</f>
        <v>TRANSPORTE COM CAMINHÃO BASCULANTE DE 6 M³, EM VIA URBANA PAVIMENTADA, DMT ATÉ 30 KM (UNIDADE: M3XKM). AF_07/2020</v>
      </c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205"/>
      <c r="AB67" s="207" t="s">
        <v>90</v>
      </c>
      <c r="AC67" s="207">
        <f>SUM(AC69:AC71)</f>
        <v>5987.25</v>
      </c>
      <c r="AD67" s="199" t="str">
        <f>VLOOKUP(A67,'MEMÓRIA DE CÁLCULO - MC'!$A$8:$J$199,6,FALSE())</f>
        <v>M3XKM</v>
      </c>
    </row>
    <row r="68" spans="1:30" x14ac:dyDescent="0.25">
      <c r="A68" s="204"/>
      <c r="B68" s="191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206"/>
      <c r="AB68" s="207"/>
      <c r="AC68" s="207"/>
      <c r="AD68" s="199"/>
    </row>
    <row r="69" spans="1:30" x14ac:dyDescent="0.25">
      <c r="A69" s="24"/>
      <c r="B69" s="25" t="s">
        <v>353</v>
      </c>
      <c r="C69" s="26"/>
      <c r="D69" s="27" t="s">
        <v>79</v>
      </c>
      <c r="E69" s="27"/>
      <c r="F69" s="28" t="s">
        <v>79</v>
      </c>
      <c r="G69" s="27"/>
      <c r="H69" s="28" t="s">
        <v>79</v>
      </c>
      <c r="I69" s="28"/>
      <c r="J69" s="28" t="s">
        <v>79</v>
      </c>
      <c r="K69" s="28"/>
      <c r="L69" s="28" t="s">
        <v>79</v>
      </c>
      <c r="M69" s="28"/>
      <c r="N69" s="28" t="s">
        <v>79</v>
      </c>
      <c r="O69" s="28">
        <f>AC63</f>
        <v>237</v>
      </c>
      <c r="P69" s="28" t="s">
        <v>79</v>
      </c>
      <c r="Q69" s="28">
        <v>10</v>
      </c>
      <c r="R69" s="28" t="s">
        <v>79</v>
      </c>
      <c r="S69" s="28"/>
      <c r="T69" s="28" t="s">
        <v>79</v>
      </c>
      <c r="U69" s="28"/>
      <c r="V69" s="28" t="s">
        <v>79</v>
      </c>
      <c r="W69" s="28"/>
      <c r="X69" s="28" t="s">
        <v>79</v>
      </c>
      <c r="Y69" s="28"/>
      <c r="Z69" s="27" t="s">
        <v>79</v>
      </c>
      <c r="AA69" s="29">
        <v>1</v>
      </c>
      <c r="AB69" s="29" t="s">
        <v>88</v>
      </c>
      <c r="AC69" s="30">
        <f>O69*Q69</f>
        <v>2370</v>
      </c>
      <c r="AD69" s="31" t="str">
        <f>AD67</f>
        <v>M3XKM</v>
      </c>
    </row>
    <row r="70" spans="1:30" x14ac:dyDescent="0.25">
      <c r="A70" s="24"/>
      <c r="B70" s="25" t="s">
        <v>354</v>
      </c>
      <c r="C70" s="26"/>
      <c r="D70" s="27" t="s">
        <v>79</v>
      </c>
      <c r="E70" s="27"/>
      <c r="F70" s="28" t="s">
        <v>79</v>
      </c>
      <c r="G70" s="27"/>
      <c r="H70" s="28" t="s">
        <v>79</v>
      </c>
      <c r="I70" s="28"/>
      <c r="J70" s="28" t="s">
        <v>79</v>
      </c>
      <c r="K70" s="28"/>
      <c r="L70" s="28" t="s">
        <v>79</v>
      </c>
      <c r="M70" s="28"/>
      <c r="N70" s="28" t="s">
        <v>79</v>
      </c>
      <c r="O70" s="28">
        <f>AC64</f>
        <v>31.724999999999998</v>
      </c>
      <c r="P70" s="28" t="s">
        <v>79</v>
      </c>
      <c r="Q70" s="28">
        <v>10</v>
      </c>
      <c r="R70" s="28" t="s">
        <v>79</v>
      </c>
      <c r="S70" s="28"/>
      <c r="T70" s="28" t="s">
        <v>79</v>
      </c>
      <c r="U70" s="28"/>
      <c r="V70" s="28" t="s">
        <v>79</v>
      </c>
      <c r="W70" s="28"/>
      <c r="X70" s="28" t="s">
        <v>79</v>
      </c>
      <c r="Y70" s="28"/>
      <c r="Z70" s="27" t="s">
        <v>79</v>
      </c>
      <c r="AA70" s="29">
        <v>1</v>
      </c>
      <c r="AB70" s="29" t="s">
        <v>88</v>
      </c>
      <c r="AC70" s="30">
        <f t="shared" ref="AC70:AC71" si="0">O70*Q70</f>
        <v>317.25</v>
      </c>
      <c r="AD70" s="31" t="str">
        <f>AD69</f>
        <v>M3XKM</v>
      </c>
    </row>
    <row r="71" spans="1:30" x14ac:dyDescent="0.25">
      <c r="A71" s="24"/>
      <c r="B71" s="25" t="s">
        <v>355</v>
      </c>
      <c r="C71" s="26"/>
      <c r="D71" s="27" t="s">
        <v>79</v>
      </c>
      <c r="E71" s="27"/>
      <c r="F71" s="28" t="s">
        <v>79</v>
      </c>
      <c r="G71" s="27"/>
      <c r="H71" s="28" t="s">
        <v>79</v>
      </c>
      <c r="I71" s="28"/>
      <c r="J71" s="28" t="s">
        <v>79</v>
      </c>
      <c r="K71" s="28"/>
      <c r="L71" s="28" t="s">
        <v>79</v>
      </c>
      <c r="M71" s="28"/>
      <c r="N71" s="28" t="s">
        <v>79</v>
      </c>
      <c r="O71" s="28">
        <f>AC65</f>
        <v>330</v>
      </c>
      <c r="P71" s="28" t="s">
        <v>79</v>
      </c>
      <c r="Q71" s="28">
        <v>10</v>
      </c>
      <c r="R71" s="28" t="s">
        <v>79</v>
      </c>
      <c r="S71" s="28"/>
      <c r="T71" s="28" t="s">
        <v>79</v>
      </c>
      <c r="U71" s="28"/>
      <c r="V71" s="28" t="s">
        <v>79</v>
      </c>
      <c r="W71" s="28"/>
      <c r="X71" s="28" t="s">
        <v>79</v>
      </c>
      <c r="Y71" s="28"/>
      <c r="Z71" s="27" t="s">
        <v>79</v>
      </c>
      <c r="AA71" s="29">
        <v>1</v>
      </c>
      <c r="AB71" s="29" t="s">
        <v>88</v>
      </c>
      <c r="AC71" s="30">
        <f t="shared" si="0"/>
        <v>3300</v>
      </c>
      <c r="AD71" s="31" t="str">
        <f>AD70</f>
        <v>M3XKM</v>
      </c>
    </row>
    <row r="72" spans="1:30" x14ac:dyDescent="0.25">
      <c r="A72" s="200"/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2"/>
      <c r="AB72" s="201"/>
      <c r="AC72" s="201"/>
      <c r="AD72" s="203"/>
    </row>
    <row r="73" spans="1:30" x14ac:dyDescent="0.25">
      <c r="A73" s="23" t="str">
        <f>'MEMÓRIA DE CÁLCULO - MC'!A27</f>
        <v>4.</v>
      </c>
      <c r="B73" s="208" t="str">
        <f>VLOOKUP(A73,'MEMÓRIA DE CÁLCULO - MC'!$A$8:$J$199,4,FALSE())</f>
        <v>ESTRUTURA</v>
      </c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9"/>
      <c r="AB73" s="208"/>
      <c r="AC73" s="208"/>
      <c r="AD73" s="210"/>
    </row>
    <row r="74" spans="1:30" x14ac:dyDescent="0.25">
      <c r="A74" s="204" t="str">
        <f>'MEMÓRIA DE CÁLCULO - MC'!A28</f>
        <v>4.1</v>
      </c>
      <c r="B74" s="188" t="str">
        <f>VLOOKUP(A74,'MEMÓRIA DE CÁLCULO - MC'!$A$8:$J$199,4,FALSE())</f>
        <v>ESCAVAÇÃO MANUAL DE VALA. AF_09/2024</v>
      </c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  <c r="Y74" s="189"/>
      <c r="Z74" s="189"/>
      <c r="AA74" s="205"/>
      <c r="AB74" s="207" t="s">
        <v>90</v>
      </c>
      <c r="AC74" s="207">
        <f>SUM(AC76:AC79)</f>
        <v>32.213000000000001</v>
      </c>
      <c r="AD74" s="199" t="str">
        <f>VLOOKUP(A74,'MEMÓRIA DE CÁLCULO - MC'!$A$8:$J$199,6,FALSE())</f>
        <v>M3</v>
      </c>
    </row>
    <row r="75" spans="1:30" x14ac:dyDescent="0.25">
      <c r="A75" s="204"/>
      <c r="B75" s="191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2"/>
      <c r="Z75" s="192"/>
      <c r="AA75" s="206"/>
      <c r="AB75" s="207"/>
      <c r="AC75" s="207"/>
      <c r="AD75" s="199"/>
    </row>
    <row r="76" spans="1:30" x14ac:dyDescent="0.25">
      <c r="A76" s="24"/>
      <c r="B76" s="25" t="s">
        <v>365</v>
      </c>
      <c r="C76" s="26">
        <v>0.6</v>
      </c>
      <c r="D76" s="27" t="s">
        <v>79</v>
      </c>
      <c r="E76" s="26">
        <v>0.6</v>
      </c>
      <c r="F76" s="28" t="s">
        <v>79</v>
      </c>
      <c r="G76" s="26">
        <v>0.6</v>
      </c>
      <c r="H76" s="28" t="s">
        <v>79</v>
      </c>
      <c r="I76" s="28"/>
      <c r="J76" s="28" t="s">
        <v>79</v>
      </c>
      <c r="K76" s="28"/>
      <c r="L76" s="28" t="s">
        <v>79</v>
      </c>
      <c r="M76" s="28"/>
      <c r="N76" s="28" t="s">
        <v>79</v>
      </c>
      <c r="O76" s="28"/>
      <c r="P76" s="28" t="s">
        <v>79</v>
      </c>
      <c r="Q76" s="28"/>
      <c r="R76" s="28" t="s">
        <v>79</v>
      </c>
      <c r="S76" s="28"/>
      <c r="T76" s="28" t="s">
        <v>79</v>
      </c>
      <c r="U76" s="28"/>
      <c r="V76" s="28" t="s">
        <v>79</v>
      </c>
      <c r="W76" s="28"/>
      <c r="X76" s="28" t="s">
        <v>79</v>
      </c>
      <c r="Y76" s="28">
        <v>16</v>
      </c>
      <c r="Z76" s="27" t="s">
        <v>79</v>
      </c>
      <c r="AA76" s="29">
        <v>1</v>
      </c>
      <c r="AB76" s="29" t="s">
        <v>88</v>
      </c>
      <c r="AC76" s="30">
        <f>Y76</f>
        <v>16</v>
      </c>
      <c r="AD76" s="31" t="str">
        <f>AD74</f>
        <v>M3</v>
      </c>
    </row>
    <row r="77" spans="1:30" x14ac:dyDescent="0.25">
      <c r="A77" s="24"/>
      <c r="B77" s="25" t="s">
        <v>358</v>
      </c>
      <c r="C77" s="26">
        <v>0.6</v>
      </c>
      <c r="D77" s="27" t="s">
        <v>79</v>
      </c>
      <c r="E77" s="26">
        <v>0.6</v>
      </c>
      <c r="F77" s="28" t="s">
        <v>79</v>
      </c>
      <c r="G77" s="26">
        <v>0.6</v>
      </c>
      <c r="H77" s="28" t="s">
        <v>79</v>
      </c>
      <c r="I77" s="28"/>
      <c r="J77" s="28" t="s">
        <v>79</v>
      </c>
      <c r="K77" s="28"/>
      <c r="L77" s="28" t="s">
        <v>79</v>
      </c>
      <c r="M77" s="28"/>
      <c r="N77" s="28" t="s">
        <v>79</v>
      </c>
      <c r="O77" s="28"/>
      <c r="P77" s="28" t="s">
        <v>79</v>
      </c>
      <c r="Q77" s="28"/>
      <c r="R77" s="28" t="s">
        <v>79</v>
      </c>
      <c r="S77" s="28"/>
      <c r="T77" s="28" t="s">
        <v>79</v>
      </c>
      <c r="U77" s="28"/>
      <c r="V77" s="28" t="s">
        <v>79</v>
      </c>
      <c r="W77" s="28"/>
      <c r="X77" s="28" t="s">
        <v>79</v>
      </c>
      <c r="Y77" s="28">
        <v>10</v>
      </c>
      <c r="Z77" s="27" t="s">
        <v>79</v>
      </c>
      <c r="AA77" s="29">
        <v>1</v>
      </c>
      <c r="AB77" s="29" t="s">
        <v>88</v>
      </c>
      <c r="AC77" s="30">
        <f>Y77</f>
        <v>10</v>
      </c>
      <c r="AD77" s="31" t="str">
        <f>AD76</f>
        <v>M3</v>
      </c>
    </row>
    <row r="78" spans="1:30" x14ac:dyDescent="0.25">
      <c r="A78" s="24"/>
      <c r="B78" s="25" t="s">
        <v>356</v>
      </c>
      <c r="C78" s="26">
        <v>52.8</v>
      </c>
      <c r="D78" s="27" t="s">
        <v>79</v>
      </c>
      <c r="E78" s="27">
        <v>0.2</v>
      </c>
      <c r="F78" s="28" t="s">
        <v>79</v>
      </c>
      <c r="G78" s="27">
        <v>0.3</v>
      </c>
      <c r="H78" s="28" t="s">
        <v>79</v>
      </c>
      <c r="I78" s="28"/>
      <c r="J78" s="28" t="s">
        <v>79</v>
      </c>
      <c r="K78" s="28"/>
      <c r="L78" s="28" t="s">
        <v>79</v>
      </c>
      <c r="M78" s="28"/>
      <c r="N78" s="28" t="s">
        <v>79</v>
      </c>
      <c r="O78" s="28"/>
      <c r="P78" s="28" t="s">
        <v>79</v>
      </c>
      <c r="Q78" s="28"/>
      <c r="R78" s="28" t="s">
        <v>79</v>
      </c>
      <c r="S78" s="28"/>
      <c r="T78" s="28" t="s">
        <v>79</v>
      </c>
      <c r="U78" s="28"/>
      <c r="V78" s="28" t="s">
        <v>79</v>
      </c>
      <c r="W78" s="28"/>
      <c r="X78" s="28" t="s">
        <v>79</v>
      </c>
      <c r="Y78" s="28"/>
      <c r="Z78" s="27" t="s">
        <v>79</v>
      </c>
      <c r="AA78" s="29">
        <v>1</v>
      </c>
      <c r="AB78" s="29" t="s">
        <v>88</v>
      </c>
      <c r="AC78" s="30">
        <f>C78*E78*G78*AA78</f>
        <v>3.1680000000000001</v>
      </c>
      <c r="AD78" s="31" t="str">
        <f>AD74</f>
        <v>M3</v>
      </c>
    </row>
    <row r="79" spans="1:30" x14ac:dyDescent="0.25">
      <c r="A79" s="24"/>
      <c r="B79" s="25" t="s">
        <v>357</v>
      </c>
      <c r="C79" s="26">
        <v>50.75</v>
      </c>
      <c r="D79" s="27" t="s">
        <v>79</v>
      </c>
      <c r="E79" s="27">
        <v>0.2</v>
      </c>
      <c r="F79" s="28" t="s">
        <v>79</v>
      </c>
      <c r="G79" s="27">
        <v>0.3</v>
      </c>
      <c r="H79" s="28" t="s">
        <v>79</v>
      </c>
      <c r="I79" s="28"/>
      <c r="J79" s="28" t="s">
        <v>79</v>
      </c>
      <c r="K79" s="28"/>
      <c r="L79" s="28" t="s">
        <v>79</v>
      </c>
      <c r="M79" s="28"/>
      <c r="N79" s="28" t="s">
        <v>79</v>
      </c>
      <c r="O79" s="28"/>
      <c r="P79" s="28" t="s">
        <v>79</v>
      </c>
      <c r="Q79" s="28"/>
      <c r="R79" s="28" t="s">
        <v>79</v>
      </c>
      <c r="S79" s="28"/>
      <c r="T79" s="28" t="s">
        <v>79</v>
      </c>
      <c r="U79" s="28"/>
      <c r="V79" s="28" t="s">
        <v>79</v>
      </c>
      <c r="W79" s="28"/>
      <c r="X79" s="28" t="s">
        <v>79</v>
      </c>
      <c r="Y79" s="28"/>
      <c r="Z79" s="27" t="s">
        <v>79</v>
      </c>
      <c r="AA79" s="29">
        <v>1</v>
      </c>
      <c r="AB79" s="29" t="s">
        <v>88</v>
      </c>
      <c r="AC79" s="30">
        <f>C79*E79*G79*AA79</f>
        <v>3.0449999999999999</v>
      </c>
      <c r="AD79" s="31" t="str">
        <f>AD77</f>
        <v>M3</v>
      </c>
    </row>
    <row r="80" spans="1:30" x14ac:dyDescent="0.25">
      <c r="A80" s="200"/>
      <c r="B80" s="20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2"/>
      <c r="AB80" s="201"/>
      <c r="AC80" s="201"/>
      <c r="AD80" s="203"/>
    </row>
    <row r="81" spans="1:30" x14ac:dyDescent="0.25">
      <c r="A81" s="204" t="str">
        <f>'MEMÓRIA DE CÁLCULO - MC'!A29</f>
        <v>4.2</v>
      </c>
      <c r="B81" s="188" t="str">
        <f>VLOOKUP(A81,'MEMÓRIA DE CÁLCULO - MC'!$A$8:$J$199,4,FALSE())</f>
        <v>ESTACA BROCA DE CONCRETO, DIÂMETRO DE 30CM, ESCAVAÇÃO MANUAL COM TRADO CONCHA, INTEIRAMENTE ARMADA. AF_05/2020</v>
      </c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  <c r="AA81" s="205"/>
      <c r="AB81" s="207" t="s">
        <v>90</v>
      </c>
      <c r="AC81" s="207">
        <f>SUM(AC83:AC83)</f>
        <v>64</v>
      </c>
      <c r="AD81" s="199" t="str">
        <f>VLOOKUP(A81,'MEMÓRIA DE CÁLCULO - MC'!$A$8:$J$199,6,FALSE())</f>
        <v>M</v>
      </c>
    </row>
    <row r="82" spans="1:30" x14ac:dyDescent="0.25">
      <c r="A82" s="204"/>
      <c r="B82" s="191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206"/>
      <c r="AB82" s="207"/>
      <c r="AC82" s="207"/>
      <c r="AD82" s="199"/>
    </row>
    <row r="83" spans="1:30" x14ac:dyDescent="0.25">
      <c r="A83" s="24"/>
      <c r="B83" s="25" t="s">
        <v>359</v>
      </c>
      <c r="C83" s="26"/>
      <c r="D83" s="27" t="s">
        <v>79</v>
      </c>
      <c r="E83" s="27"/>
      <c r="F83" s="28" t="s">
        <v>79</v>
      </c>
      <c r="G83" s="27">
        <v>4</v>
      </c>
      <c r="H83" s="28" t="s">
        <v>79</v>
      </c>
      <c r="I83" s="28"/>
      <c r="J83" s="28" t="s">
        <v>79</v>
      </c>
      <c r="K83" s="28"/>
      <c r="L83" s="28" t="s">
        <v>79</v>
      </c>
      <c r="M83" s="28"/>
      <c r="N83" s="28" t="s">
        <v>79</v>
      </c>
      <c r="O83" s="28"/>
      <c r="P83" s="28" t="s">
        <v>79</v>
      </c>
      <c r="Q83" s="28"/>
      <c r="R83" s="28" t="s">
        <v>79</v>
      </c>
      <c r="S83" s="28"/>
      <c r="T83" s="28" t="s">
        <v>79</v>
      </c>
      <c r="U83" s="28"/>
      <c r="V83" s="28" t="s">
        <v>79</v>
      </c>
      <c r="W83" s="28"/>
      <c r="X83" s="28" t="s">
        <v>79</v>
      </c>
      <c r="Y83" s="28">
        <v>16</v>
      </c>
      <c r="Z83" s="27" t="s">
        <v>79</v>
      </c>
      <c r="AA83" s="29">
        <v>1</v>
      </c>
      <c r="AB83" s="29" t="s">
        <v>88</v>
      </c>
      <c r="AC83" s="30">
        <f>G83*Y83</f>
        <v>64</v>
      </c>
      <c r="AD83" s="31" t="str">
        <f>AD81</f>
        <v>M</v>
      </c>
    </row>
    <row r="84" spans="1:30" x14ac:dyDescent="0.25">
      <c r="A84" s="200"/>
      <c r="B84" s="201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2"/>
      <c r="AB84" s="201"/>
      <c r="AC84" s="201"/>
      <c r="AD84" s="203"/>
    </row>
    <row r="85" spans="1:30" x14ac:dyDescent="0.25">
      <c r="A85" s="204" t="str">
        <f>'MEMÓRIA DE CÁLCULO - MC'!A30</f>
        <v>4.3</v>
      </c>
      <c r="B85" s="188" t="str">
        <f>VLOOKUP(A85,'MEMÓRIA DE CÁLCULO - MC'!$A$8:$J$199,4,FALSE())</f>
        <v>LASTRO DE CONCRETO MAGRO, APLICADO EM BLOCOS DE COROAMENTO OU SAPATAS, ESPESSURA DE 5 CM. AF_01/2024</v>
      </c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205"/>
      <c r="AB85" s="207" t="s">
        <v>90</v>
      </c>
      <c r="AC85" s="207">
        <f>SUM(AC87:AC90)</f>
        <v>30.07</v>
      </c>
      <c r="AD85" s="199" t="str">
        <f>VLOOKUP(A85,'MEMÓRIA DE CÁLCULO - MC'!$A$8:$J$199,6,FALSE())</f>
        <v>M2</v>
      </c>
    </row>
    <row r="86" spans="1:30" x14ac:dyDescent="0.25">
      <c r="A86" s="204"/>
      <c r="B86" s="191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206"/>
      <c r="AB86" s="207"/>
      <c r="AC86" s="207"/>
      <c r="AD86" s="199"/>
    </row>
    <row r="87" spans="1:30" x14ac:dyDescent="0.25">
      <c r="A87" s="24"/>
      <c r="B87" s="25" t="s">
        <v>365</v>
      </c>
      <c r="C87" s="26">
        <v>0.6</v>
      </c>
      <c r="D87" s="27" t="s">
        <v>79</v>
      </c>
      <c r="E87" s="26">
        <v>0.6</v>
      </c>
      <c r="F87" s="28" t="s">
        <v>79</v>
      </c>
      <c r="G87" s="27"/>
      <c r="H87" s="28" t="s">
        <v>79</v>
      </c>
      <c r="I87" s="28"/>
      <c r="J87" s="28" t="s">
        <v>79</v>
      </c>
      <c r="K87" s="28"/>
      <c r="L87" s="28" t="s">
        <v>79</v>
      </c>
      <c r="M87" s="28"/>
      <c r="N87" s="28" t="s">
        <v>79</v>
      </c>
      <c r="O87" s="28"/>
      <c r="P87" s="28" t="s">
        <v>79</v>
      </c>
      <c r="Q87" s="28"/>
      <c r="R87" s="28" t="s">
        <v>79</v>
      </c>
      <c r="S87" s="28"/>
      <c r="T87" s="28" t="s">
        <v>79</v>
      </c>
      <c r="U87" s="28"/>
      <c r="V87" s="28" t="s">
        <v>79</v>
      </c>
      <c r="W87" s="28"/>
      <c r="X87" s="28" t="s">
        <v>79</v>
      </c>
      <c r="Y87" s="28">
        <v>16</v>
      </c>
      <c r="Z87" s="27" t="s">
        <v>79</v>
      </c>
      <c r="AA87" s="29">
        <v>1</v>
      </c>
      <c r="AB87" s="29" t="s">
        <v>88</v>
      </c>
      <c r="AC87" s="30">
        <f>C87*E87*Y87*AA87</f>
        <v>5.76</v>
      </c>
      <c r="AD87" s="31" t="str">
        <f>AD85</f>
        <v>M2</v>
      </c>
    </row>
    <row r="88" spans="1:30" x14ac:dyDescent="0.25">
      <c r="A88" s="24"/>
      <c r="B88" s="25" t="s">
        <v>358</v>
      </c>
      <c r="C88" s="26">
        <v>0.6</v>
      </c>
      <c r="D88" s="27" t="s">
        <v>79</v>
      </c>
      <c r="E88" s="26">
        <v>0.6</v>
      </c>
      <c r="F88" s="28" t="s">
        <v>79</v>
      </c>
      <c r="G88" s="27"/>
      <c r="H88" s="28" t="s">
        <v>79</v>
      </c>
      <c r="I88" s="28"/>
      <c r="J88" s="28" t="s">
        <v>79</v>
      </c>
      <c r="K88" s="28"/>
      <c r="L88" s="28" t="s">
        <v>79</v>
      </c>
      <c r="M88" s="28"/>
      <c r="N88" s="28" t="s">
        <v>79</v>
      </c>
      <c r="O88" s="28"/>
      <c r="P88" s="28" t="s">
        <v>79</v>
      </c>
      <c r="Q88" s="28"/>
      <c r="R88" s="28" t="s">
        <v>79</v>
      </c>
      <c r="S88" s="28"/>
      <c r="T88" s="28" t="s">
        <v>79</v>
      </c>
      <c r="U88" s="28"/>
      <c r="V88" s="28" t="s">
        <v>79</v>
      </c>
      <c r="W88" s="28"/>
      <c r="X88" s="28" t="s">
        <v>79</v>
      </c>
      <c r="Y88" s="28">
        <v>10</v>
      </c>
      <c r="Z88" s="27" t="s">
        <v>79</v>
      </c>
      <c r="AA88" s="29">
        <v>1</v>
      </c>
      <c r="AB88" s="29" t="s">
        <v>88</v>
      </c>
      <c r="AC88" s="30">
        <f>C88*E88*Y88*AA88</f>
        <v>3.5999999999999996</v>
      </c>
      <c r="AD88" s="31" t="str">
        <f>AD87</f>
        <v>M2</v>
      </c>
    </row>
    <row r="89" spans="1:30" x14ac:dyDescent="0.25">
      <c r="A89" s="24"/>
      <c r="B89" s="25" t="s">
        <v>356</v>
      </c>
      <c r="C89" s="26">
        <v>52.8</v>
      </c>
      <c r="D89" s="27" t="s">
        <v>79</v>
      </c>
      <c r="E89" s="27">
        <v>0.2</v>
      </c>
      <c r="F89" s="28" t="s">
        <v>79</v>
      </c>
      <c r="G89" s="27"/>
      <c r="H89" s="28" t="s">
        <v>79</v>
      </c>
      <c r="I89" s="28"/>
      <c r="J89" s="28" t="s">
        <v>79</v>
      </c>
      <c r="K89" s="28"/>
      <c r="L89" s="28" t="s">
        <v>79</v>
      </c>
      <c r="M89" s="28"/>
      <c r="N89" s="28" t="s">
        <v>79</v>
      </c>
      <c r="O89" s="28"/>
      <c r="P89" s="28" t="s">
        <v>79</v>
      </c>
      <c r="Q89" s="28"/>
      <c r="R89" s="28" t="s">
        <v>79</v>
      </c>
      <c r="S89" s="28"/>
      <c r="T89" s="28" t="s">
        <v>79</v>
      </c>
      <c r="U89" s="28"/>
      <c r="V89" s="28" t="s">
        <v>79</v>
      </c>
      <c r="W89" s="28"/>
      <c r="X89" s="28" t="s">
        <v>79</v>
      </c>
      <c r="Y89" s="28"/>
      <c r="Z89" s="27" t="s">
        <v>79</v>
      </c>
      <c r="AA89" s="29">
        <v>1</v>
      </c>
      <c r="AB89" s="29" t="s">
        <v>88</v>
      </c>
      <c r="AC89" s="30">
        <f>C89*E89*AA89</f>
        <v>10.56</v>
      </c>
      <c r="AD89" s="31" t="str">
        <f t="shared" ref="AD89:AD90" si="1">AD88</f>
        <v>M2</v>
      </c>
    </row>
    <row r="90" spans="1:30" x14ac:dyDescent="0.25">
      <c r="A90" s="24"/>
      <c r="B90" s="25" t="s">
        <v>357</v>
      </c>
      <c r="C90" s="26">
        <v>50.75</v>
      </c>
      <c r="D90" s="27" t="s">
        <v>79</v>
      </c>
      <c r="E90" s="27">
        <v>0.2</v>
      </c>
      <c r="F90" s="28" t="s">
        <v>79</v>
      </c>
      <c r="G90" s="27"/>
      <c r="H90" s="28" t="s">
        <v>79</v>
      </c>
      <c r="I90" s="28"/>
      <c r="J90" s="28" t="s">
        <v>79</v>
      </c>
      <c r="K90" s="28"/>
      <c r="L90" s="28" t="s">
        <v>79</v>
      </c>
      <c r="M90" s="28"/>
      <c r="N90" s="28" t="s">
        <v>79</v>
      </c>
      <c r="O90" s="28"/>
      <c r="P90" s="28" t="s">
        <v>79</v>
      </c>
      <c r="Q90" s="28"/>
      <c r="R90" s="28" t="s">
        <v>79</v>
      </c>
      <c r="S90" s="28"/>
      <c r="T90" s="28" t="s">
        <v>79</v>
      </c>
      <c r="U90" s="28"/>
      <c r="V90" s="28" t="s">
        <v>79</v>
      </c>
      <c r="W90" s="28"/>
      <c r="X90" s="28" t="s">
        <v>79</v>
      </c>
      <c r="Y90" s="28"/>
      <c r="Z90" s="27" t="s">
        <v>79</v>
      </c>
      <c r="AA90" s="29">
        <v>1</v>
      </c>
      <c r="AB90" s="29" t="s">
        <v>88</v>
      </c>
      <c r="AC90" s="30">
        <f>C90*E90*AA90</f>
        <v>10.15</v>
      </c>
      <c r="AD90" s="31" t="str">
        <f t="shared" si="1"/>
        <v>M2</v>
      </c>
    </row>
    <row r="91" spans="1:30" x14ac:dyDescent="0.25">
      <c r="A91" s="200"/>
      <c r="B91" s="201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2"/>
      <c r="AB91" s="201"/>
      <c r="AC91" s="201"/>
      <c r="AD91" s="203"/>
    </row>
    <row r="92" spans="1:30" x14ac:dyDescent="0.25">
      <c r="A92" s="204" t="str">
        <f>'MEMÓRIA DE CÁLCULO - MC'!A31</f>
        <v>4.4</v>
      </c>
      <c r="B92" s="188" t="str">
        <f>VLOOKUP(A92,'MEMÓRIA DE CÁLCULO - MC'!$A$8:$J$199,4,FALSE())</f>
        <v>ARMAÇÃO DE SAPATA ISOLADA, VIGA BALDRAME E SAPATA CORRIDA UTILIZANDO AÇO CA-60 DE 5 MM - MONTAGEM. AF_01/2024</v>
      </c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205"/>
      <c r="AB92" s="207" t="s">
        <v>90</v>
      </c>
      <c r="AC92" s="207">
        <f>SUM(AC94:AC97)</f>
        <v>117.08106666666669</v>
      </c>
      <c r="AD92" s="199" t="str">
        <f>VLOOKUP(A92,'MEMÓRIA DE CÁLCULO - MC'!$A$8:$J$199,6,FALSE())</f>
        <v>KG</v>
      </c>
    </row>
    <row r="93" spans="1:30" x14ac:dyDescent="0.25">
      <c r="A93" s="204"/>
      <c r="B93" s="191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  <c r="AA93" s="206"/>
      <c r="AB93" s="207"/>
      <c r="AC93" s="207"/>
      <c r="AD93" s="199"/>
    </row>
    <row r="94" spans="1:30" x14ac:dyDescent="0.25">
      <c r="A94" s="24"/>
      <c r="B94" s="25" t="s">
        <v>412</v>
      </c>
      <c r="C94" s="26">
        <v>0.64</v>
      </c>
      <c r="D94" s="27" t="s">
        <v>79</v>
      </c>
      <c r="E94" s="27"/>
      <c r="F94" s="28" t="s">
        <v>79</v>
      </c>
      <c r="G94" s="27"/>
      <c r="H94" s="28" t="s">
        <v>79</v>
      </c>
      <c r="I94" s="28"/>
      <c r="J94" s="28" t="s">
        <v>79</v>
      </c>
      <c r="K94" s="28"/>
      <c r="L94" s="28" t="s">
        <v>79</v>
      </c>
      <c r="M94" s="28"/>
      <c r="N94" s="28" t="s">
        <v>79</v>
      </c>
      <c r="O94" s="28"/>
      <c r="P94" s="28" t="s">
        <v>79</v>
      </c>
      <c r="Q94" s="28"/>
      <c r="R94" s="28" t="s">
        <v>79</v>
      </c>
      <c r="S94" s="28">
        <f>(Y94*C94)*0.154</f>
        <v>12.32</v>
      </c>
      <c r="T94" s="28" t="s">
        <v>79</v>
      </c>
      <c r="U94" s="28"/>
      <c r="V94" s="28" t="s">
        <v>79</v>
      </c>
      <c r="W94" s="28"/>
      <c r="X94" s="28" t="s">
        <v>79</v>
      </c>
      <c r="Y94" s="28">
        <f>(10*1.5)/0.12</f>
        <v>125</v>
      </c>
      <c r="Z94" s="27" t="s">
        <v>79</v>
      </c>
      <c r="AA94" s="29">
        <v>1</v>
      </c>
      <c r="AB94" s="29" t="s">
        <v>88</v>
      </c>
      <c r="AC94" s="30">
        <f>S94</f>
        <v>12.32</v>
      </c>
      <c r="AD94" s="31" t="str">
        <f>AD92</f>
        <v>KG</v>
      </c>
    </row>
    <row r="95" spans="1:30" x14ac:dyDescent="0.25">
      <c r="A95" s="24"/>
      <c r="B95" s="25" t="s">
        <v>413</v>
      </c>
      <c r="C95" s="26">
        <v>0.64</v>
      </c>
      <c r="D95" s="27" t="s">
        <v>79</v>
      </c>
      <c r="E95" s="27"/>
      <c r="F95" s="28" t="s">
        <v>79</v>
      </c>
      <c r="G95" s="27"/>
      <c r="H95" s="28" t="s">
        <v>79</v>
      </c>
      <c r="I95" s="28"/>
      <c r="J95" s="28" t="s">
        <v>79</v>
      </c>
      <c r="K95" s="28"/>
      <c r="L95" s="28" t="s">
        <v>79</v>
      </c>
      <c r="M95" s="28"/>
      <c r="N95" s="28" t="s">
        <v>79</v>
      </c>
      <c r="O95" s="28"/>
      <c r="P95" s="28" t="s">
        <v>79</v>
      </c>
      <c r="Q95" s="28"/>
      <c r="R95" s="28" t="s">
        <v>79</v>
      </c>
      <c r="S95" s="28">
        <f>(Y95*C95)*0.154</f>
        <v>19.712</v>
      </c>
      <c r="T95" s="28" t="s">
        <v>79</v>
      </c>
      <c r="U95" s="28"/>
      <c r="V95" s="28" t="s">
        <v>79</v>
      </c>
      <c r="W95" s="28"/>
      <c r="X95" s="28" t="s">
        <v>79</v>
      </c>
      <c r="Y95" s="28">
        <v>200</v>
      </c>
      <c r="Z95" s="27" t="s">
        <v>79</v>
      </c>
      <c r="AA95" s="29">
        <v>1</v>
      </c>
      <c r="AB95" s="29" t="s">
        <v>88</v>
      </c>
      <c r="AC95" s="30">
        <f>S95</f>
        <v>19.712</v>
      </c>
      <c r="AD95" s="31" t="str">
        <f>AD94</f>
        <v>KG</v>
      </c>
    </row>
    <row r="96" spans="1:30" x14ac:dyDescent="0.25">
      <c r="A96" s="24"/>
      <c r="B96" s="25" t="s">
        <v>360</v>
      </c>
      <c r="C96" s="26">
        <v>0.64</v>
      </c>
      <c r="D96" s="27" t="s">
        <v>79</v>
      </c>
      <c r="E96" s="27"/>
      <c r="F96" s="28" t="s">
        <v>79</v>
      </c>
      <c r="G96" s="27"/>
      <c r="H96" s="28" t="s">
        <v>79</v>
      </c>
      <c r="I96" s="28"/>
      <c r="J96" s="28" t="s">
        <v>79</v>
      </c>
      <c r="K96" s="28"/>
      <c r="L96" s="28" t="s">
        <v>79</v>
      </c>
      <c r="M96" s="28"/>
      <c r="N96" s="28" t="s">
        <v>79</v>
      </c>
      <c r="O96" s="28"/>
      <c r="P96" s="28" t="s">
        <v>79</v>
      </c>
      <c r="Q96" s="28"/>
      <c r="R96" s="28" t="s">
        <v>79</v>
      </c>
      <c r="S96" s="28">
        <f>(Y96*C96)*0.154</f>
        <v>43.366400000000006</v>
      </c>
      <c r="T96" s="28" t="s">
        <v>79</v>
      </c>
      <c r="U96" s="28"/>
      <c r="V96" s="28" t="s">
        <v>79</v>
      </c>
      <c r="W96" s="28"/>
      <c r="X96" s="28" t="s">
        <v>79</v>
      </c>
      <c r="Y96" s="28">
        <f>(C89/0.12)</f>
        <v>440</v>
      </c>
      <c r="Z96" s="27" t="s">
        <v>79</v>
      </c>
      <c r="AA96" s="29">
        <v>1</v>
      </c>
      <c r="AB96" s="29" t="s">
        <v>88</v>
      </c>
      <c r="AC96" s="30">
        <f>S96</f>
        <v>43.366400000000006</v>
      </c>
      <c r="AD96" s="31" t="str">
        <f t="shared" ref="AD96:AD97" si="2">AD95</f>
        <v>KG</v>
      </c>
    </row>
    <row r="97" spans="1:30" x14ac:dyDescent="0.25">
      <c r="A97" s="24"/>
      <c r="B97" s="25" t="s">
        <v>361</v>
      </c>
      <c r="C97" s="26">
        <v>0.64</v>
      </c>
      <c r="D97" s="27" t="s">
        <v>79</v>
      </c>
      <c r="E97" s="27"/>
      <c r="F97" s="28" t="s">
        <v>79</v>
      </c>
      <c r="G97" s="27"/>
      <c r="H97" s="28" t="s">
        <v>79</v>
      </c>
      <c r="I97" s="28"/>
      <c r="J97" s="28" t="s">
        <v>79</v>
      </c>
      <c r="K97" s="28"/>
      <c r="L97" s="28" t="s">
        <v>79</v>
      </c>
      <c r="M97" s="28"/>
      <c r="N97" s="28" t="s">
        <v>79</v>
      </c>
      <c r="O97" s="28"/>
      <c r="P97" s="28" t="s">
        <v>79</v>
      </c>
      <c r="Q97" s="28"/>
      <c r="R97" s="28" t="s">
        <v>79</v>
      </c>
      <c r="S97" s="28">
        <f>(Y97*C97)*0.154</f>
        <v>41.68266666666667</v>
      </c>
      <c r="T97" s="28" t="s">
        <v>79</v>
      </c>
      <c r="U97" s="28"/>
      <c r="V97" s="28" t="s">
        <v>79</v>
      </c>
      <c r="W97" s="28"/>
      <c r="X97" s="28" t="s">
        <v>79</v>
      </c>
      <c r="Y97" s="28">
        <f>(C90/0.12)</f>
        <v>422.91666666666669</v>
      </c>
      <c r="Z97" s="27" t="s">
        <v>79</v>
      </c>
      <c r="AA97" s="29">
        <v>1</v>
      </c>
      <c r="AB97" s="29" t="s">
        <v>88</v>
      </c>
      <c r="AC97" s="30">
        <f>S97</f>
        <v>41.68266666666667</v>
      </c>
      <c r="AD97" s="31" t="str">
        <f t="shared" si="2"/>
        <v>KG</v>
      </c>
    </row>
    <row r="98" spans="1:30" x14ac:dyDescent="0.25">
      <c r="A98" s="200"/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2"/>
      <c r="AB98" s="201"/>
      <c r="AC98" s="201"/>
      <c r="AD98" s="203"/>
    </row>
    <row r="99" spans="1:30" x14ac:dyDescent="0.25">
      <c r="A99" s="204" t="str">
        <f>'MEMÓRIA DE CÁLCULO - MC'!A32</f>
        <v>4.5</v>
      </c>
      <c r="B99" s="188" t="str">
        <f>VLOOKUP(A99,'MEMÓRIA DE CÁLCULO - MC'!$A$8:$J$199,4,FALSE())</f>
        <v>ARMAÇÃO DE BLOCO, SAPATA ISOLADA, VIGA BALDRAME E SAPATA CORRIDA UTILIZANDO AÇO CA-50 DE 12,5 MM - MONTAGEM. AF_01/2024</v>
      </c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205"/>
      <c r="AB99" s="207" t="s">
        <v>90</v>
      </c>
      <c r="AC99" s="207">
        <f>SUM(AC101:AC106)</f>
        <v>1089.9233999999999</v>
      </c>
      <c r="AD99" s="199" t="str">
        <f>VLOOKUP(A99,'MEMÓRIA DE CÁLCULO - MC'!$A$8:$J$199,6,FALSE())</f>
        <v>KG</v>
      </c>
    </row>
    <row r="100" spans="1:30" x14ac:dyDescent="0.25">
      <c r="A100" s="204"/>
      <c r="B100" s="191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  <c r="AA100" s="206"/>
      <c r="AB100" s="207"/>
      <c r="AC100" s="207"/>
      <c r="AD100" s="199"/>
    </row>
    <row r="101" spans="1:30" x14ac:dyDescent="0.25">
      <c r="A101" s="24"/>
      <c r="B101" s="36" t="s">
        <v>366</v>
      </c>
      <c r="C101" s="26">
        <v>21.6</v>
      </c>
      <c r="D101" s="27" t="s">
        <v>79</v>
      </c>
      <c r="E101" s="27"/>
      <c r="F101" s="28" t="s">
        <v>79</v>
      </c>
      <c r="G101" s="27"/>
      <c r="H101" s="28" t="s">
        <v>79</v>
      </c>
      <c r="I101" s="28"/>
      <c r="J101" s="28" t="s">
        <v>79</v>
      </c>
      <c r="K101" s="28"/>
      <c r="L101" s="28" t="s">
        <v>79</v>
      </c>
      <c r="M101" s="28"/>
      <c r="N101" s="28" t="s">
        <v>79</v>
      </c>
      <c r="O101" s="28"/>
      <c r="P101" s="28" t="s">
        <v>79</v>
      </c>
      <c r="Q101" s="28"/>
      <c r="R101" s="28" t="s">
        <v>79</v>
      </c>
      <c r="S101" s="28">
        <f t="shared" ref="S101:S106" si="3">(Y101*C101)*0.963</f>
        <v>208.00799999999998</v>
      </c>
      <c r="T101" s="28" t="s">
        <v>79</v>
      </c>
      <c r="U101" s="28"/>
      <c r="V101" s="28" t="s">
        <v>79</v>
      </c>
      <c r="W101" s="28"/>
      <c r="X101" s="28" t="s">
        <v>79</v>
      </c>
      <c r="Y101" s="28">
        <v>10</v>
      </c>
      <c r="Z101" s="27" t="s">
        <v>79</v>
      </c>
      <c r="AA101" s="29">
        <v>1</v>
      </c>
      <c r="AB101" s="29" t="s">
        <v>88</v>
      </c>
      <c r="AC101" s="30">
        <f t="shared" ref="AC101:AC106" si="4">S101</f>
        <v>208.00799999999998</v>
      </c>
      <c r="AD101" s="31" t="str">
        <f>AD99</f>
        <v>KG</v>
      </c>
    </row>
    <row r="102" spans="1:30" x14ac:dyDescent="0.25">
      <c r="A102" s="24"/>
      <c r="B102" s="36" t="s">
        <v>367</v>
      </c>
      <c r="C102" s="26">
        <v>21.6</v>
      </c>
      <c r="D102" s="27" t="s">
        <v>79</v>
      </c>
      <c r="E102" s="27"/>
      <c r="F102" s="28" t="s">
        <v>79</v>
      </c>
      <c r="G102" s="27"/>
      <c r="H102" s="28" t="s">
        <v>79</v>
      </c>
      <c r="I102" s="28"/>
      <c r="J102" s="28" t="s">
        <v>79</v>
      </c>
      <c r="K102" s="28"/>
      <c r="L102" s="28" t="s">
        <v>79</v>
      </c>
      <c r="M102" s="28"/>
      <c r="N102" s="28" t="s">
        <v>79</v>
      </c>
      <c r="O102" s="28"/>
      <c r="P102" s="28" t="s">
        <v>79</v>
      </c>
      <c r="Q102" s="28"/>
      <c r="R102" s="28" t="s">
        <v>79</v>
      </c>
      <c r="S102" s="28">
        <f t="shared" si="3"/>
        <v>332.81280000000004</v>
      </c>
      <c r="T102" s="28" t="s">
        <v>79</v>
      </c>
      <c r="U102" s="28"/>
      <c r="V102" s="28" t="s">
        <v>79</v>
      </c>
      <c r="W102" s="28"/>
      <c r="X102" s="28" t="s">
        <v>79</v>
      </c>
      <c r="Y102" s="28">
        <v>16</v>
      </c>
      <c r="Z102" s="27" t="s">
        <v>79</v>
      </c>
      <c r="AA102" s="29">
        <v>1</v>
      </c>
      <c r="AB102" s="29" t="s">
        <v>88</v>
      </c>
      <c r="AC102" s="30">
        <f t="shared" si="4"/>
        <v>332.81280000000004</v>
      </c>
      <c r="AD102" s="31" t="str">
        <f>AD101</f>
        <v>KG</v>
      </c>
    </row>
    <row r="103" spans="1:30" x14ac:dyDescent="0.25">
      <c r="A103" s="24"/>
      <c r="B103" s="36" t="s">
        <v>368</v>
      </c>
      <c r="C103" s="26">
        <v>24</v>
      </c>
      <c r="D103" s="27" t="s">
        <v>79</v>
      </c>
      <c r="E103" s="27"/>
      <c r="F103" s="28" t="s">
        <v>79</v>
      </c>
      <c r="G103" s="27"/>
      <c r="H103" s="28" t="s">
        <v>79</v>
      </c>
      <c r="I103" s="28"/>
      <c r="J103" s="28" t="s">
        <v>79</v>
      </c>
      <c r="K103" s="28"/>
      <c r="L103" s="28" t="s">
        <v>79</v>
      </c>
      <c r="M103" s="28"/>
      <c r="N103" s="28" t="s">
        <v>79</v>
      </c>
      <c r="O103" s="28"/>
      <c r="P103" s="28" t="s">
        <v>79</v>
      </c>
      <c r="Q103" s="28"/>
      <c r="R103" s="28" t="s">
        <v>79</v>
      </c>
      <c r="S103" s="28">
        <f t="shared" si="3"/>
        <v>92.447999999999993</v>
      </c>
      <c r="T103" s="28" t="s">
        <v>79</v>
      </c>
      <c r="U103" s="28"/>
      <c r="V103" s="28" t="s">
        <v>79</v>
      </c>
      <c r="W103" s="28"/>
      <c r="X103" s="28" t="s">
        <v>79</v>
      </c>
      <c r="Y103" s="28">
        <v>4</v>
      </c>
      <c r="Z103" s="27" t="s">
        <v>79</v>
      </c>
      <c r="AA103" s="29">
        <v>1</v>
      </c>
      <c r="AB103" s="29" t="s">
        <v>88</v>
      </c>
      <c r="AC103" s="30">
        <f t="shared" si="4"/>
        <v>92.447999999999993</v>
      </c>
      <c r="AD103" s="31" t="str">
        <f t="shared" ref="AD103:AD106" si="5">AD102</f>
        <v>KG</v>
      </c>
    </row>
    <row r="104" spans="1:30" x14ac:dyDescent="0.25">
      <c r="A104" s="24"/>
      <c r="B104" s="36" t="s">
        <v>362</v>
      </c>
      <c r="C104" s="26">
        <v>15</v>
      </c>
      <c r="D104" s="27" t="s">
        <v>79</v>
      </c>
      <c r="E104" s="27"/>
      <c r="F104" s="28" t="s">
        <v>79</v>
      </c>
      <c r="G104" s="27"/>
      <c r="H104" s="28" t="s">
        <v>79</v>
      </c>
      <c r="I104" s="28"/>
      <c r="J104" s="28" t="s">
        <v>79</v>
      </c>
      <c r="K104" s="28"/>
      <c r="L104" s="28" t="s">
        <v>79</v>
      </c>
      <c r="M104" s="28"/>
      <c r="N104" s="28" t="s">
        <v>79</v>
      </c>
      <c r="O104" s="28"/>
      <c r="P104" s="28" t="s">
        <v>79</v>
      </c>
      <c r="Q104" s="28"/>
      <c r="R104" s="28" t="s">
        <v>79</v>
      </c>
      <c r="S104" s="28">
        <f t="shared" si="3"/>
        <v>57.78</v>
      </c>
      <c r="T104" s="28" t="s">
        <v>79</v>
      </c>
      <c r="U104" s="28"/>
      <c r="V104" s="28" t="s">
        <v>79</v>
      </c>
      <c r="W104" s="28"/>
      <c r="X104" s="28" t="s">
        <v>79</v>
      </c>
      <c r="Y104" s="28">
        <v>4</v>
      </c>
      <c r="Z104" s="27" t="s">
        <v>79</v>
      </c>
      <c r="AA104" s="29">
        <v>1</v>
      </c>
      <c r="AB104" s="29" t="s">
        <v>88</v>
      </c>
      <c r="AC104" s="30">
        <f t="shared" si="4"/>
        <v>57.78</v>
      </c>
      <c r="AD104" s="31" t="str">
        <f t="shared" si="5"/>
        <v>KG</v>
      </c>
    </row>
    <row r="105" spans="1:30" x14ac:dyDescent="0.25">
      <c r="A105" s="24"/>
      <c r="B105" s="36" t="s">
        <v>363</v>
      </c>
      <c r="C105" s="26">
        <v>52.8</v>
      </c>
      <c r="D105" s="27" t="s">
        <v>79</v>
      </c>
      <c r="E105" s="27"/>
      <c r="F105" s="28" t="s">
        <v>79</v>
      </c>
      <c r="G105" s="27"/>
      <c r="H105" s="28" t="s">
        <v>79</v>
      </c>
      <c r="I105" s="28"/>
      <c r="J105" s="28" t="s">
        <v>79</v>
      </c>
      <c r="K105" s="28"/>
      <c r="L105" s="28" t="s">
        <v>79</v>
      </c>
      <c r="M105" s="28"/>
      <c r="N105" s="28" t="s">
        <v>79</v>
      </c>
      <c r="O105" s="28"/>
      <c r="P105" s="28" t="s">
        <v>79</v>
      </c>
      <c r="Q105" s="28"/>
      <c r="R105" s="28" t="s">
        <v>79</v>
      </c>
      <c r="S105" s="28">
        <f t="shared" si="3"/>
        <v>203.38559999999998</v>
      </c>
      <c r="T105" s="28" t="s">
        <v>79</v>
      </c>
      <c r="U105" s="28"/>
      <c r="V105" s="28" t="s">
        <v>79</v>
      </c>
      <c r="W105" s="28"/>
      <c r="X105" s="28" t="s">
        <v>79</v>
      </c>
      <c r="Y105" s="28">
        <v>4</v>
      </c>
      <c r="Z105" s="27" t="s">
        <v>79</v>
      </c>
      <c r="AA105" s="29">
        <v>1</v>
      </c>
      <c r="AB105" s="29" t="s">
        <v>88</v>
      </c>
      <c r="AC105" s="30">
        <f t="shared" si="4"/>
        <v>203.38559999999998</v>
      </c>
      <c r="AD105" s="31" t="str">
        <f t="shared" si="5"/>
        <v>KG</v>
      </c>
    </row>
    <row r="106" spans="1:30" x14ac:dyDescent="0.25">
      <c r="A106" s="24"/>
      <c r="B106" s="36" t="s">
        <v>369</v>
      </c>
      <c r="C106" s="26">
        <v>50.75</v>
      </c>
      <c r="D106" s="27" t="s">
        <v>79</v>
      </c>
      <c r="E106" s="27"/>
      <c r="F106" s="28" t="s">
        <v>79</v>
      </c>
      <c r="G106" s="27"/>
      <c r="H106" s="28" t="s">
        <v>79</v>
      </c>
      <c r="I106" s="28"/>
      <c r="J106" s="28" t="s">
        <v>79</v>
      </c>
      <c r="K106" s="28"/>
      <c r="L106" s="28" t="s">
        <v>79</v>
      </c>
      <c r="M106" s="28"/>
      <c r="N106" s="28" t="s">
        <v>79</v>
      </c>
      <c r="O106" s="28"/>
      <c r="P106" s="28" t="s">
        <v>79</v>
      </c>
      <c r="Q106" s="28"/>
      <c r="R106" s="28" t="s">
        <v>79</v>
      </c>
      <c r="S106" s="28">
        <f t="shared" si="3"/>
        <v>195.489</v>
      </c>
      <c r="T106" s="28" t="s">
        <v>79</v>
      </c>
      <c r="U106" s="28"/>
      <c r="V106" s="28" t="s">
        <v>79</v>
      </c>
      <c r="W106" s="28"/>
      <c r="X106" s="28" t="s">
        <v>79</v>
      </c>
      <c r="Y106" s="28">
        <v>4</v>
      </c>
      <c r="Z106" s="27" t="s">
        <v>79</v>
      </c>
      <c r="AA106" s="29">
        <v>1</v>
      </c>
      <c r="AB106" s="29" t="s">
        <v>88</v>
      </c>
      <c r="AC106" s="30">
        <f t="shared" si="4"/>
        <v>195.489</v>
      </c>
      <c r="AD106" s="31" t="str">
        <f t="shared" si="5"/>
        <v>KG</v>
      </c>
    </row>
    <row r="107" spans="1:30" x14ac:dyDescent="0.25">
      <c r="A107" s="200" t="s">
        <v>405</v>
      </c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2"/>
      <c r="AB107" s="201"/>
      <c r="AC107" s="201"/>
      <c r="AD107" s="203"/>
    </row>
    <row r="108" spans="1:30" x14ac:dyDescent="0.25">
      <c r="A108" s="204" t="e">
        <f>'MEMÓRIA DE CÁLCULO - MC'!#REF!</f>
        <v>#REF!</v>
      </c>
      <c r="B108" s="188" t="e">
        <f>VLOOKUP(A108,'MEMÓRIA DE CÁLCULO - MC'!$A$8:$J$199,4,FALSE())</f>
        <v>#REF!</v>
      </c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205"/>
      <c r="AB108" s="207" t="s">
        <v>90</v>
      </c>
      <c r="AC108" s="207">
        <f>SUM(AC110:AC115)</f>
        <v>1089.9233999999999</v>
      </c>
      <c r="AD108" s="199" t="e">
        <f>VLOOKUP(A108,'MEMÓRIA DE CÁLCULO - MC'!$A$8:$J$199,6,FALSE())</f>
        <v>#REF!</v>
      </c>
    </row>
    <row r="109" spans="1:30" x14ac:dyDescent="0.25">
      <c r="A109" s="204"/>
      <c r="B109" s="191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  <c r="AA109" s="206"/>
      <c r="AB109" s="207"/>
      <c r="AC109" s="207"/>
      <c r="AD109" s="199"/>
    </row>
    <row r="110" spans="1:30" x14ac:dyDescent="0.25">
      <c r="A110" s="24"/>
      <c r="B110" s="36" t="s">
        <v>366</v>
      </c>
      <c r="C110" s="26">
        <v>21.6</v>
      </c>
      <c r="D110" s="27" t="s">
        <v>79</v>
      </c>
      <c r="E110" s="27"/>
      <c r="F110" s="28" t="s">
        <v>79</v>
      </c>
      <c r="G110" s="27"/>
      <c r="H110" s="28" t="s">
        <v>79</v>
      </c>
      <c r="I110" s="28"/>
      <c r="J110" s="28" t="s">
        <v>79</v>
      </c>
      <c r="K110" s="28"/>
      <c r="L110" s="28" t="s">
        <v>79</v>
      </c>
      <c r="M110" s="28"/>
      <c r="N110" s="28" t="s">
        <v>79</v>
      </c>
      <c r="O110" s="28"/>
      <c r="P110" s="28" t="s">
        <v>79</v>
      </c>
      <c r="Q110" s="28"/>
      <c r="R110" s="28" t="s">
        <v>79</v>
      </c>
      <c r="S110" s="28">
        <f t="shared" ref="S110:S115" si="6">(Y110*C110)*0.963</f>
        <v>208.00799999999998</v>
      </c>
      <c r="T110" s="28" t="s">
        <v>79</v>
      </c>
      <c r="U110" s="28"/>
      <c r="V110" s="28" t="s">
        <v>79</v>
      </c>
      <c r="W110" s="28"/>
      <c r="X110" s="28" t="s">
        <v>79</v>
      </c>
      <c r="Y110" s="28">
        <v>10</v>
      </c>
      <c r="Z110" s="27" t="s">
        <v>79</v>
      </c>
      <c r="AA110" s="29">
        <v>1</v>
      </c>
      <c r="AB110" s="29" t="s">
        <v>88</v>
      </c>
      <c r="AC110" s="30">
        <f t="shared" ref="AC110:AC115" si="7">S110</f>
        <v>208.00799999999998</v>
      </c>
      <c r="AD110" s="31" t="e">
        <f>AD108</f>
        <v>#REF!</v>
      </c>
    </row>
    <row r="111" spans="1:30" x14ac:dyDescent="0.25">
      <c r="A111" s="24"/>
      <c r="B111" s="36" t="s">
        <v>367</v>
      </c>
      <c r="C111" s="26">
        <v>21.6</v>
      </c>
      <c r="D111" s="27" t="s">
        <v>79</v>
      </c>
      <c r="E111" s="27"/>
      <c r="F111" s="28" t="s">
        <v>79</v>
      </c>
      <c r="G111" s="27"/>
      <c r="H111" s="28" t="s">
        <v>79</v>
      </c>
      <c r="I111" s="28"/>
      <c r="J111" s="28" t="s">
        <v>79</v>
      </c>
      <c r="K111" s="28"/>
      <c r="L111" s="28" t="s">
        <v>79</v>
      </c>
      <c r="M111" s="28"/>
      <c r="N111" s="28" t="s">
        <v>79</v>
      </c>
      <c r="O111" s="28"/>
      <c r="P111" s="28" t="s">
        <v>79</v>
      </c>
      <c r="Q111" s="28"/>
      <c r="R111" s="28" t="s">
        <v>79</v>
      </c>
      <c r="S111" s="28">
        <f t="shared" si="6"/>
        <v>332.81280000000004</v>
      </c>
      <c r="T111" s="28" t="s">
        <v>79</v>
      </c>
      <c r="U111" s="28"/>
      <c r="V111" s="28" t="s">
        <v>79</v>
      </c>
      <c r="W111" s="28"/>
      <c r="X111" s="28" t="s">
        <v>79</v>
      </c>
      <c r="Y111" s="28">
        <v>16</v>
      </c>
      <c r="Z111" s="27" t="s">
        <v>79</v>
      </c>
      <c r="AA111" s="29">
        <v>1</v>
      </c>
      <c r="AB111" s="29" t="s">
        <v>88</v>
      </c>
      <c r="AC111" s="30">
        <f t="shared" si="7"/>
        <v>332.81280000000004</v>
      </c>
      <c r="AD111" s="31" t="e">
        <f>AD110</f>
        <v>#REF!</v>
      </c>
    </row>
    <row r="112" spans="1:30" x14ac:dyDescent="0.25">
      <c r="A112" s="24"/>
      <c r="B112" s="36" t="s">
        <v>368</v>
      </c>
      <c r="C112" s="26">
        <v>24</v>
      </c>
      <c r="D112" s="27" t="s">
        <v>79</v>
      </c>
      <c r="E112" s="27"/>
      <c r="F112" s="28" t="s">
        <v>79</v>
      </c>
      <c r="G112" s="27"/>
      <c r="H112" s="28" t="s">
        <v>79</v>
      </c>
      <c r="I112" s="28"/>
      <c r="J112" s="28" t="s">
        <v>79</v>
      </c>
      <c r="K112" s="28"/>
      <c r="L112" s="28" t="s">
        <v>79</v>
      </c>
      <c r="M112" s="28"/>
      <c r="N112" s="28" t="s">
        <v>79</v>
      </c>
      <c r="O112" s="28"/>
      <c r="P112" s="28" t="s">
        <v>79</v>
      </c>
      <c r="Q112" s="28"/>
      <c r="R112" s="28" t="s">
        <v>79</v>
      </c>
      <c r="S112" s="28">
        <f t="shared" si="6"/>
        <v>92.447999999999993</v>
      </c>
      <c r="T112" s="28" t="s">
        <v>79</v>
      </c>
      <c r="U112" s="28"/>
      <c r="V112" s="28" t="s">
        <v>79</v>
      </c>
      <c r="W112" s="28"/>
      <c r="X112" s="28" t="s">
        <v>79</v>
      </c>
      <c r="Y112" s="28">
        <v>4</v>
      </c>
      <c r="Z112" s="27" t="s">
        <v>79</v>
      </c>
      <c r="AA112" s="29">
        <v>1</v>
      </c>
      <c r="AB112" s="29" t="s">
        <v>88</v>
      </c>
      <c r="AC112" s="30">
        <f t="shared" si="7"/>
        <v>92.447999999999993</v>
      </c>
      <c r="AD112" s="31" t="e">
        <f t="shared" ref="AD112:AD115" si="8">AD111</f>
        <v>#REF!</v>
      </c>
    </row>
    <row r="113" spans="1:30" x14ac:dyDescent="0.25">
      <c r="A113" s="24"/>
      <c r="B113" s="36" t="s">
        <v>362</v>
      </c>
      <c r="C113" s="26">
        <v>15</v>
      </c>
      <c r="D113" s="27" t="s">
        <v>79</v>
      </c>
      <c r="E113" s="27"/>
      <c r="F113" s="28" t="s">
        <v>79</v>
      </c>
      <c r="G113" s="27"/>
      <c r="H113" s="28" t="s">
        <v>79</v>
      </c>
      <c r="I113" s="28"/>
      <c r="J113" s="28" t="s">
        <v>79</v>
      </c>
      <c r="K113" s="28"/>
      <c r="L113" s="28" t="s">
        <v>79</v>
      </c>
      <c r="M113" s="28"/>
      <c r="N113" s="28" t="s">
        <v>79</v>
      </c>
      <c r="O113" s="28"/>
      <c r="P113" s="28" t="s">
        <v>79</v>
      </c>
      <c r="Q113" s="28"/>
      <c r="R113" s="28" t="s">
        <v>79</v>
      </c>
      <c r="S113" s="28">
        <f t="shared" si="6"/>
        <v>57.78</v>
      </c>
      <c r="T113" s="28" t="s">
        <v>79</v>
      </c>
      <c r="U113" s="28"/>
      <c r="V113" s="28" t="s">
        <v>79</v>
      </c>
      <c r="W113" s="28"/>
      <c r="X113" s="28" t="s">
        <v>79</v>
      </c>
      <c r="Y113" s="28">
        <v>4</v>
      </c>
      <c r="Z113" s="27" t="s">
        <v>79</v>
      </c>
      <c r="AA113" s="29">
        <v>1</v>
      </c>
      <c r="AB113" s="29" t="s">
        <v>88</v>
      </c>
      <c r="AC113" s="30">
        <f t="shared" si="7"/>
        <v>57.78</v>
      </c>
      <c r="AD113" s="31" t="e">
        <f t="shared" si="8"/>
        <v>#REF!</v>
      </c>
    </row>
    <row r="114" spans="1:30" x14ac:dyDescent="0.25">
      <c r="A114" s="24"/>
      <c r="B114" s="36" t="s">
        <v>363</v>
      </c>
      <c r="C114" s="26">
        <v>52.8</v>
      </c>
      <c r="D114" s="27" t="s">
        <v>79</v>
      </c>
      <c r="E114" s="27"/>
      <c r="F114" s="28" t="s">
        <v>79</v>
      </c>
      <c r="G114" s="27"/>
      <c r="H114" s="28" t="s">
        <v>79</v>
      </c>
      <c r="I114" s="28"/>
      <c r="J114" s="28" t="s">
        <v>79</v>
      </c>
      <c r="K114" s="28"/>
      <c r="L114" s="28" t="s">
        <v>79</v>
      </c>
      <c r="M114" s="28"/>
      <c r="N114" s="28" t="s">
        <v>79</v>
      </c>
      <c r="O114" s="28"/>
      <c r="P114" s="28" t="s">
        <v>79</v>
      </c>
      <c r="Q114" s="28"/>
      <c r="R114" s="28" t="s">
        <v>79</v>
      </c>
      <c r="S114" s="28">
        <f t="shared" si="6"/>
        <v>203.38559999999998</v>
      </c>
      <c r="T114" s="28" t="s">
        <v>79</v>
      </c>
      <c r="U114" s="28"/>
      <c r="V114" s="28" t="s">
        <v>79</v>
      </c>
      <c r="W114" s="28"/>
      <c r="X114" s="28" t="s">
        <v>79</v>
      </c>
      <c r="Y114" s="28">
        <v>4</v>
      </c>
      <c r="Z114" s="27" t="s">
        <v>79</v>
      </c>
      <c r="AA114" s="29">
        <v>1</v>
      </c>
      <c r="AB114" s="29" t="s">
        <v>88</v>
      </c>
      <c r="AC114" s="30">
        <f t="shared" si="7"/>
        <v>203.38559999999998</v>
      </c>
      <c r="AD114" s="31" t="e">
        <f t="shared" si="8"/>
        <v>#REF!</v>
      </c>
    </row>
    <row r="115" spans="1:30" x14ac:dyDescent="0.25">
      <c r="A115" s="24"/>
      <c r="B115" s="36" t="s">
        <v>369</v>
      </c>
      <c r="C115" s="26">
        <v>50.75</v>
      </c>
      <c r="D115" s="27" t="s">
        <v>79</v>
      </c>
      <c r="E115" s="27"/>
      <c r="F115" s="28" t="s">
        <v>79</v>
      </c>
      <c r="G115" s="27"/>
      <c r="H115" s="28" t="s">
        <v>79</v>
      </c>
      <c r="I115" s="28"/>
      <c r="J115" s="28" t="s">
        <v>79</v>
      </c>
      <c r="K115" s="28"/>
      <c r="L115" s="28" t="s">
        <v>79</v>
      </c>
      <c r="M115" s="28"/>
      <c r="N115" s="28" t="s">
        <v>79</v>
      </c>
      <c r="O115" s="28"/>
      <c r="P115" s="28" t="s">
        <v>79</v>
      </c>
      <c r="Q115" s="28"/>
      <c r="R115" s="28" t="s">
        <v>79</v>
      </c>
      <c r="S115" s="28">
        <f t="shared" si="6"/>
        <v>195.489</v>
      </c>
      <c r="T115" s="28" t="s">
        <v>79</v>
      </c>
      <c r="U115" s="28"/>
      <c r="V115" s="28" t="s">
        <v>79</v>
      </c>
      <c r="W115" s="28"/>
      <c r="X115" s="28" t="s">
        <v>79</v>
      </c>
      <c r="Y115" s="28">
        <v>4</v>
      </c>
      <c r="Z115" s="27" t="s">
        <v>79</v>
      </c>
      <c r="AA115" s="29">
        <v>1</v>
      </c>
      <c r="AB115" s="29" t="s">
        <v>88</v>
      </c>
      <c r="AC115" s="30">
        <f t="shared" si="7"/>
        <v>195.489</v>
      </c>
      <c r="AD115" s="31" t="e">
        <f t="shared" si="8"/>
        <v>#REF!</v>
      </c>
    </row>
    <row r="116" spans="1:30" x14ac:dyDescent="0.25">
      <c r="A116" s="194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6"/>
    </row>
    <row r="117" spans="1:30" ht="15" customHeight="1" x14ac:dyDescent="0.25">
      <c r="A117" s="197" t="str">
        <f>'MEMÓRIA DE CÁLCULO - MC'!A33</f>
        <v>4.6</v>
      </c>
      <c r="B117" s="188" t="str">
        <f>VLOOKUP(A117,'MEMÓRIA DE CÁLCULO - MC'!$A$8:$J$199,4,FALSE())</f>
        <v>FABRICAÇÃO, MONTAGEM E DESMONTAGEM DE FÔRMA PARA SAPATA, EM MADEIRA SERRADA, E=25 MM, 1 UTILIZAÇÃO. AF_01/2024</v>
      </c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90"/>
      <c r="AB117" s="186" t="s">
        <v>90</v>
      </c>
      <c r="AC117" s="186">
        <f>SUM(AC119:AC122)</f>
        <v>63.44</v>
      </c>
      <c r="AD117" s="184" t="str">
        <f>VLOOKUP(A117,'MEMÓRIA DE CÁLCULO - MC'!$A$8:$J$199,6,FALSE())</f>
        <v>M2</v>
      </c>
    </row>
    <row r="118" spans="1:30" x14ac:dyDescent="0.25">
      <c r="A118" s="198"/>
      <c r="B118" s="191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  <c r="AA118" s="193"/>
      <c r="AB118" s="187"/>
      <c r="AC118" s="187"/>
      <c r="AD118" s="185"/>
    </row>
    <row r="119" spans="1:30" x14ac:dyDescent="0.25">
      <c r="A119" s="24"/>
      <c r="B119" s="36" t="s">
        <v>370</v>
      </c>
      <c r="C119" s="26"/>
      <c r="D119" s="27" t="s">
        <v>79</v>
      </c>
      <c r="E119" s="27"/>
      <c r="F119" s="28" t="s">
        <v>79</v>
      </c>
      <c r="G119" s="27">
        <v>0.6</v>
      </c>
      <c r="H119" s="28" t="s">
        <v>79</v>
      </c>
      <c r="I119" s="28"/>
      <c r="J119" s="28" t="s">
        <v>79</v>
      </c>
      <c r="K119" s="28">
        <f>0.6*4</f>
        <v>2.4</v>
      </c>
      <c r="L119" s="28" t="s">
        <v>79</v>
      </c>
      <c r="M119" s="28"/>
      <c r="N119" s="28" t="s">
        <v>79</v>
      </c>
      <c r="O119" s="28"/>
      <c r="P119" s="28" t="s">
        <v>79</v>
      </c>
      <c r="Q119" s="28"/>
      <c r="R119" s="28" t="s">
        <v>79</v>
      </c>
      <c r="S119" s="28"/>
      <c r="T119" s="28" t="s">
        <v>79</v>
      </c>
      <c r="U119" s="28"/>
      <c r="V119" s="28" t="s">
        <v>79</v>
      </c>
      <c r="W119" s="28"/>
      <c r="X119" s="28" t="s">
        <v>79</v>
      </c>
      <c r="Y119" s="28">
        <v>10</v>
      </c>
      <c r="Z119" s="27" t="s">
        <v>79</v>
      </c>
      <c r="AA119" s="29">
        <v>1</v>
      </c>
      <c r="AB119" s="29" t="s">
        <v>88</v>
      </c>
      <c r="AC119" s="30">
        <f>K119*G119*Y119*AA119</f>
        <v>14.399999999999999</v>
      </c>
      <c r="AD119" s="31" t="str">
        <f>AD117</f>
        <v>M2</v>
      </c>
    </row>
    <row r="120" spans="1:30" x14ac:dyDescent="0.25">
      <c r="A120" s="24"/>
      <c r="B120" s="36" t="s">
        <v>364</v>
      </c>
      <c r="C120" s="26"/>
      <c r="D120" s="27" t="s">
        <v>79</v>
      </c>
      <c r="E120" s="27"/>
      <c r="F120" s="28" t="s">
        <v>79</v>
      </c>
      <c r="G120" s="27">
        <v>0.6</v>
      </c>
      <c r="H120" s="28" t="s">
        <v>79</v>
      </c>
      <c r="I120" s="28"/>
      <c r="J120" s="28" t="s">
        <v>79</v>
      </c>
      <c r="K120" s="28">
        <f>0.6*4</f>
        <v>2.4</v>
      </c>
      <c r="L120" s="28" t="s">
        <v>79</v>
      </c>
      <c r="M120" s="28"/>
      <c r="N120" s="28" t="s">
        <v>79</v>
      </c>
      <c r="O120" s="28"/>
      <c r="P120" s="28" t="s">
        <v>79</v>
      </c>
      <c r="Q120" s="28"/>
      <c r="R120" s="28" t="s">
        <v>79</v>
      </c>
      <c r="S120" s="28"/>
      <c r="T120" s="28" t="s">
        <v>79</v>
      </c>
      <c r="U120" s="28"/>
      <c r="V120" s="28" t="s">
        <v>79</v>
      </c>
      <c r="W120" s="28"/>
      <c r="X120" s="28" t="s">
        <v>79</v>
      </c>
      <c r="Y120" s="28">
        <v>16</v>
      </c>
      <c r="Z120" s="27" t="s">
        <v>79</v>
      </c>
      <c r="AA120" s="29">
        <v>1</v>
      </c>
      <c r="AB120" s="29" t="s">
        <v>88</v>
      </c>
      <c r="AC120" s="30">
        <f t="shared" ref="AC120:AC122" si="9">K120*G120*Y120*AA120</f>
        <v>23.04</v>
      </c>
      <c r="AD120" s="31" t="str">
        <f>AD119</f>
        <v>M2</v>
      </c>
    </row>
    <row r="121" spans="1:30" x14ac:dyDescent="0.25">
      <c r="A121" s="24"/>
      <c r="B121" s="36" t="s">
        <v>371</v>
      </c>
      <c r="C121" s="26"/>
      <c r="D121" s="27" t="s">
        <v>79</v>
      </c>
      <c r="E121" s="27"/>
      <c r="F121" s="28" t="s">
        <v>79</v>
      </c>
      <c r="G121" s="27">
        <v>1</v>
      </c>
      <c r="H121" s="28" t="s">
        <v>79</v>
      </c>
      <c r="I121" s="28"/>
      <c r="J121" s="28" t="s">
        <v>79</v>
      </c>
      <c r="K121" s="28">
        <f>0.35+0.35+0.15+0.15</f>
        <v>1</v>
      </c>
      <c r="L121" s="28" t="s">
        <v>79</v>
      </c>
      <c r="M121" s="28"/>
      <c r="N121" s="28" t="s">
        <v>79</v>
      </c>
      <c r="O121" s="28"/>
      <c r="P121" s="28" t="s">
        <v>79</v>
      </c>
      <c r="Q121" s="28"/>
      <c r="R121" s="28" t="s">
        <v>79</v>
      </c>
      <c r="S121" s="28"/>
      <c r="T121" s="28" t="s">
        <v>79</v>
      </c>
      <c r="U121" s="28"/>
      <c r="V121" s="28" t="s">
        <v>79</v>
      </c>
      <c r="W121" s="28"/>
      <c r="X121" s="28" t="s">
        <v>79</v>
      </c>
      <c r="Y121" s="28">
        <v>10</v>
      </c>
      <c r="Z121" s="27" t="s">
        <v>79</v>
      </c>
      <c r="AA121" s="29">
        <v>1</v>
      </c>
      <c r="AB121" s="29" t="s">
        <v>88</v>
      </c>
      <c r="AC121" s="30">
        <f t="shared" si="9"/>
        <v>10</v>
      </c>
      <c r="AD121" s="31" t="str">
        <f t="shared" ref="AD121:AD122" si="10">AD120</f>
        <v>M2</v>
      </c>
    </row>
    <row r="122" spans="1:30" x14ac:dyDescent="0.25">
      <c r="A122" s="24"/>
      <c r="B122" s="36" t="s">
        <v>372</v>
      </c>
      <c r="C122" s="26"/>
      <c r="D122" s="27" t="s">
        <v>79</v>
      </c>
      <c r="E122" s="27"/>
      <c r="F122" s="28" t="s">
        <v>79</v>
      </c>
      <c r="G122" s="27">
        <v>1</v>
      </c>
      <c r="H122" s="28" t="s">
        <v>79</v>
      </c>
      <c r="I122" s="28"/>
      <c r="J122" s="28" t="s">
        <v>79</v>
      </c>
      <c r="K122" s="28">
        <f>0.35+0.35+0.15+0.15</f>
        <v>1</v>
      </c>
      <c r="L122" s="28" t="s">
        <v>79</v>
      </c>
      <c r="M122" s="28"/>
      <c r="N122" s="28" t="s">
        <v>79</v>
      </c>
      <c r="O122" s="28"/>
      <c r="P122" s="28" t="s">
        <v>79</v>
      </c>
      <c r="Q122" s="28"/>
      <c r="R122" s="28" t="s">
        <v>79</v>
      </c>
      <c r="S122" s="28"/>
      <c r="T122" s="28" t="s">
        <v>79</v>
      </c>
      <c r="U122" s="28"/>
      <c r="V122" s="28" t="s">
        <v>79</v>
      </c>
      <c r="W122" s="28"/>
      <c r="X122" s="28" t="s">
        <v>79</v>
      </c>
      <c r="Y122" s="28">
        <v>16</v>
      </c>
      <c r="Z122" s="27" t="s">
        <v>79</v>
      </c>
      <c r="AA122" s="29">
        <v>1</v>
      </c>
      <c r="AB122" s="29" t="s">
        <v>88</v>
      </c>
      <c r="AC122" s="30">
        <f t="shared" si="9"/>
        <v>16</v>
      </c>
      <c r="AD122" s="31" t="str">
        <f t="shared" si="10"/>
        <v>M2</v>
      </c>
    </row>
    <row r="123" spans="1:30" x14ac:dyDescent="0.25">
      <c r="A123" s="200"/>
      <c r="B123" s="201"/>
      <c r="C123" s="201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2"/>
      <c r="AB123" s="201"/>
      <c r="AC123" s="201"/>
      <c r="AD123" s="203"/>
    </row>
    <row r="124" spans="1:30" x14ac:dyDescent="0.25">
      <c r="A124" s="204" t="str">
        <f>'MEMÓRIA DE CÁLCULO - MC'!A34</f>
        <v>4.7</v>
      </c>
      <c r="B124" s="188" t="str">
        <f>VLOOKUP(A124,'MEMÓRIA DE CÁLCULO - MC'!$A$8:$J$199,4,FALSE())</f>
        <v>FABRICAÇÃO, MONTAGEM E DESMONTAGEM DE FÔRMA PARA VIGA BALDRAME, EM MADEIRA SERRADA, E=25 MM, 1 UTILIZAÇÃO. AF_01/2024</v>
      </c>
      <c r="C124" s="189"/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189"/>
      <c r="Z124" s="189"/>
      <c r="AA124" s="205"/>
      <c r="AB124" s="207" t="s">
        <v>90</v>
      </c>
      <c r="AC124" s="207">
        <f>SUM(AC126:AC127)</f>
        <v>31.064999999999998</v>
      </c>
      <c r="AD124" s="199" t="str">
        <f>VLOOKUP(A124,'MEMÓRIA DE CÁLCULO - MC'!$A$8:$J$199,6,FALSE())</f>
        <v>M2</v>
      </c>
    </row>
    <row r="125" spans="1:30" x14ac:dyDescent="0.25">
      <c r="A125" s="204"/>
      <c r="B125" s="191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  <c r="S125" s="192"/>
      <c r="T125" s="192"/>
      <c r="U125" s="192"/>
      <c r="V125" s="192"/>
      <c r="W125" s="192"/>
      <c r="X125" s="192"/>
      <c r="Y125" s="192"/>
      <c r="Z125" s="192"/>
      <c r="AA125" s="206"/>
      <c r="AB125" s="207"/>
      <c r="AC125" s="207"/>
      <c r="AD125" s="199"/>
    </row>
    <row r="126" spans="1:30" x14ac:dyDescent="0.25">
      <c r="A126" s="24"/>
      <c r="B126" s="36" t="s">
        <v>373</v>
      </c>
      <c r="C126" s="26">
        <f>C105</f>
        <v>52.8</v>
      </c>
      <c r="D126" s="27" t="s">
        <v>79</v>
      </c>
      <c r="E126" s="27"/>
      <c r="F126" s="28" t="s">
        <v>79</v>
      </c>
      <c r="G126" s="27">
        <v>0.3</v>
      </c>
      <c r="H126" s="28" t="s">
        <v>79</v>
      </c>
      <c r="I126" s="28"/>
      <c r="J126" s="28" t="s">
        <v>79</v>
      </c>
      <c r="K126" s="28"/>
      <c r="L126" s="28" t="s">
        <v>79</v>
      </c>
      <c r="M126" s="28"/>
      <c r="N126" s="28" t="s">
        <v>79</v>
      </c>
      <c r="O126" s="28"/>
      <c r="P126" s="28" t="s">
        <v>79</v>
      </c>
      <c r="Q126" s="28"/>
      <c r="R126" s="28" t="s">
        <v>79</v>
      </c>
      <c r="S126" s="28"/>
      <c r="T126" s="28" t="s">
        <v>79</v>
      </c>
      <c r="U126" s="28"/>
      <c r="V126" s="28" t="s">
        <v>79</v>
      </c>
      <c r="W126" s="28"/>
      <c r="X126" s="28" t="s">
        <v>79</v>
      </c>
      <c r="Y126" s="28"/>
      <c r="Z126" s="27" t="s">
        <v>79</v>
      </c>
      <c r="AA126" s="29">
        <v>1</v>
      </c>
      <c r="AB126" s="29" t="s">
        <v>88</v>
      </c>
      <c r="AC126" s="30">
        <f>C126*G126*AA126</f>
        <v>15.839999999999998</v>
      </c>
      <c r="AD126" s="31" t="str">
        <f>AD124</f>
        <v>M2</v>
      </c>
    </row>
    <row r="127" spans="1:30" x14ac:dyDescent="0.25">
      <c r="A127" s="24"/>
      <c r="B127" s="36" t="s">
        <v>374</v>
      </c>
      <c r="C127" s="26">
        <f>C106</f>
        <v>50.75</v>
      </c>
      <c r="D127" s="27" t="s">
        <v>79</v>
      </c>
      <c r="E127" s="27"/>
      <c r="F127" s="28" t="s">
        <v>79</v>
      </c>
      <c r="G127" s="27">
        <v>0.3</v>
      </c>
      <c r="H127" s="28" t="s">
        <v>79</v>
      </c>
      <c r="I127" s="28"/>
      <c r="J127" s="28" t="s">
        <v>79</v>
      </c>
      <c r="K127" s="28"/>
      <c r="L127" s="28" t="s">
        <v>79</v>
      </c>
      <c r="M127" s="28"/>
      <c r="N127" s="28" t="s">
        <v>79</v>
      </c>
      <c r="O127" s="28"/>
      <c r="P127" s="28" t="s">
        <v>79</v>
      </c>
      <c r="Q127" s="28"/>
      <c r="R127" s="28" t="s">
        <v>79</v>
      </c>
      <c r="S127" s="28"/>
      <c r="T127" s="28" t="s">
        <v>79</v>
      </c>
      <c r="U127" s="28"/>
      <c r="V127" s="28" t="s">
        <v>79</v>
      </c>
      <c r="W127" s="28"/>
      <c r="X127" s="28" t="s">
        <v>79</v>
      </c>
      <c r="Y127" s="28"/>
      <c r="Z127" s="27" t="s">
        <v>79</v>
      </c>
      <c r="AA127" s="29">
        <v>1</v>
      </c>
      <c r="AB127" s="29" t="s">
        <v>88</v>
      </c>
      <c r="AC127" s="30">
        <f>C127*G127*AA127</f>
        <v>15.225</v>
      </c>
      <c r="AD127" s="31" t="str">
        <f t="shared" ref="AD127" si="11">AD126</f>
        <v>M2</v>
      </c>
    </row>
    <row r="128" spans="1:30" x14ac:dyDescent="0.25">
      <c r="A128" s="200"/>
      <c r="B128" s="201"/>
      <c r="C128" s="201"/>
      <c r="D128" s="201"/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2"/>
      <c r="AB128" s="201"/>
      <c r="AC128" s="201"/>
      <c r="AD128" s="203"/>
    </row>
    <row r="129" spans="1:30" x14ac:dyDescent="0.25">
      <c r="A129" s="204" t="str">
        <f>'MEMÓRIA DE CÁLCULO - MC'!A35</f>
        <v>4.8</v>
      </c>
      <c r="B129" s="188" t="str">
        <f>VLOOKUP(A129,'MEMÓRIA DE CÁLCULO - MC'!$A$8:$J$199,4,FALSE())</f>
        <v>CONCRETO FCK = 30MPA, TRAÇO 1:1,9:2,3 (EM MASSA SECA DE CIMENTO/ AREIA MÉDIA/ SEIXO ROLADO) - PREPARO MECÂNICO COM BETONEIRA 400 L. AF_05/2021</v>
      </c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  <c r="X129" s="189"/>
      <c r="Y129" s="189"/>
      <c r="Z129" s="189"/>
      <c r="AA129" s="205"/>
      <c r="AB129" s="207" t="s">
        <v>90</v>
      </c>
      <c r="AC129" s="207">
        <f>SUM(AC131:AC136)</f>
        <v>12</v>
      </c>
      <c r="AD129" s="199" t="str">
        <f>VLOOKUP(A129,'MEMÓRIA DE CÁLCULO - MC'!$A$8:$J$199,6,FALSE())</f>
        <v>M3</v>
      </c>
    </row>
    <row r="130" spans="1:30" x14ac:dyDescent="0.25">
      <c r="A130" s="204"/>
      <c r="B130" s="191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2"/>
      <c r="W130" s="192"/>
      <c r="X130" s="192"/>
      <c r="Y130" s="192"/>
      <c r="Z130" s="192"/>
      <c r="AA130" s="206"/>
      <c r="AB130" s="207"/>
      <c r="AC130" s="207"/>
      <c r="AD130" s="199"/>
    </row>
    <row r="131" spans="1:30" x14ac:dyDescent="0.25">
      <c r="A131" s="24"/>
      <c r="B131" s="36" t="s">
        <v>370</v>
      </c>
      <c r="C131" s="26">
        <v>0.6</v>
      </c>
      <c r="D131" s="27" t="s">
        <v>79</v>
      </c>
      <c r="E131" s="27">
        <v>0.6</v>
      </c>
      <c r="F131" s="28" t="s">
        <v>79</v>
      </c>
      <c r="G131" s="27">
        <v>0.6</v>
      </c>
      <c r="H131" s="28" t="s">
        <v>79</v>
      </c>
      <c r="I131" s="28"/>
      <c r="J131" s="28" t="s">
        <v>79</v>
      </c>
      <c r="K131" s="28"/>
      <c r="L131" s="28" t="s">
        <v>79</v>
      </c>
      <c r="M131" s="28"/>
      <c r="N131" s="28" t="s">
        <v>79</v>
      </c>
      <c r="O131" s="28"/>
      <c r="P131" s="28" t="s">
        <v>79</v>
      </c>
      <c r="Q131" s="28"/>
      <c r="R131" s="28" t="s">
        <v>79</v>
      </c>
      <c r="S131" s="28"/>
      <c r="T131" s="28" t="s">
        <v>79</v>
      </c>
      <c r="U131" s="28"/>
      <c r="V131" s="28" t="s">
        <v>79</v>
      </c>
      <c r="W131" s="28"/>
      <c r="X131" s="28" t="s">
        <v>79</v>
      </c>
      <c r="Y131" s="28">
        <v>10</v>
      </c>
      <c r="Z131" s="27" t="s">
        <v>79</v>
      </c>
      <c r="AA131" s="29">
        <v>1</v>
      </c>
      <c r="AB131" s="29" t="s">
        <v>88</v>
      </c>
      <c r="AC131" s="30">
        <f>C131*E131*G131*Y131*AA131</f>
        <v>2.16</v>
      </c>
      <c r="AD131" s="31" t="str">
        <f>AD129</f>
        <v>M3</v>
      </c>
    </row>
    <row r="132" spans="1:30" x14ac:dyDescent="0.25">
      <c r="A132" s="24"/>
      <c r="B132" s="36" t="s">
        <v>364</v>
      </c>
      <c r="C132" s="26">
        <v>0.6</v>
      </c>
      <c r="D132" s="27" t="s">
        <v>79</v>
      </c>
      <c r="E132" s="27">
        <v>0.6</v>
      </c>
      <c r="F132" s="28" t="s">
        <v>79</v>
      </c>
      <c r="G132" s="27">
        <v>0.6</v>
      </c>
      <c r="H132" s="28" t="s">
        <v>79</v>
      </c>
      <c r="I132" s="28"/>
      <c r="J132" s="28" t="s">
        <v>79</v>
      </c>
      <c r="K132" s="28"/>
      <c r="L132" s="28" t="s">
        <v>79</v>
      </c>
      <c r="M132" s="28"/>
      <c r="N132" s="28" t="s">
        <v>79</v>
      </c>
      <c r="O132" s="28"/>
      <c r="P132" s="28" t="s">
        <v>79</v>
      </c>
      <c r="Q132" s="28"/>
      <c r="R132" s="28" t="s">
        <v>79</v>
      </c>
      <c r="S132" s="28"/>
      <c r="T132" s="28" t="s">
        <v>79</v>
      </c>
      <c r="U132" s="28"/>
      <c r="V132" s="28" t="s">
        <v>79</v>
      </c>
      <c r="W132" s="28"/>
      <c r="X132" s="28" t="s">
        <v>79</v>
      </c>
      <c r="Y132" s="28">
        <v>16</v>
      </c>
      <c r="Z132" s="27" t="s">
        <v>79</v>
      </c>
      <c r="AA132" s="29">
        <v>1</v>
      </c>
      <c r="AB132" s="29" t="s">
        <v>88</v>
      </c>
      <c r="AC132" s="30">
        <f>C132*E132*G132*Y132*AA132</f>
        <v>3.456</v>
      </c>
      <c r="AD132" s="31" t="str">
        <f>AD131</f>
        <v>M3</v>
      </c>
    </row>
    <row r="133" spans="1:30" x14ac:dyDescent="0.25">
      <c r="A133" s="24"/>
      <c r="B133" s="36" t="s">
        <v>371</v>
      </c>
      <c r="C133" s="26">
        <v>0.3</v>
      </c>
      <c r="D133" s="27" t="s">
        <v>79</v>
      </c>
      <c r="E133" s="27">
        <v>0.14000000000000001</v>
      </c>
      <c r="F133" s="28" t="s">
        <v>79</v>
      </c>
      <c r="G133" s="27">
        <v>1</v>
      </c>
      <c r="H133" s="28" t="s">
        <v>79</v>
      </c>
      <c r="I133" s="28"/>
      <c r="J133" s="28" t="s">
        <v>79</v>
      </c>
      <c r="K133" s="28"/>
      <c r="L133" s="28" t="s">
        <v>79</v>
      </c>
      <c r="M133" s="28"/>
      <c r="N133" s="28" t="s">
        <v>79</v>
      </c>
      <c r="O133" s="28"/>
      <c r="P133" s="28" t="s">
        <v>79</v>
      </c>
      <c r="Q133" s="28"/>
      <c r="R133" s="28" t="s">
        <v>79</v>
      </c>
      <c r="S133" s="28"/>
      <c r="T133" s="28" t="s">
        <v>79</v>
      </c>
      <c r="U133" s="28"/>
      <c r="V133" s="28" t="s">
        <v>79</v>
      </c>
      <c r="W133" s="28"/>
      <c r="X133" s="28" t="s">
        <v>79</v>
      </c>
      <c r="Y133" s="28">
        <v>10</v>
      </c>
      <c r="Z133" s="27" t="s">
        <v>79</v>
      </c>
      <c r="AA133" s="29">
        <v>1</v>
      </c>
      <c r="AB133" s="29" t="s">
        <v>88</v>
      </c>
      <c r="AC133" s="30">
        <f t="shared" ref="AC133:AC134" si="12">C133*E133*G133*Y133*AA133</f>
        <v>0.42000000000000004</v>
      </c>
      <c r="AD133" s="31" t="str">
        <f t="shared" ref="AD133:AD136" si="13">AD132</f>
        <v>M3</v>
      </c>
    </row>
    <row r="134" spans="1:30" x14ac:dyDescent="0.25">
      <c r="A134" s="24"/>
      <c r="B134" s="36" t="s">
        <v>372</v>
      </c>
      <c r="C134" s="26">
        <v>0.3</v>
      </c>
      <c r="D134" s="27" t="s">
        <v>79</v>
      </c>
      <c r="E134" s="27">
        <v>0.14000000000000001</v>
      </c>
      <c r="F134" s="28" t="s">
        <v>79</v>
      </c>
      <c r="G134" s="27">
        <v>1</v>
      </c>
      <c r="H134" s="28" t="s">
        <v>79</v>
      </c>
      <c r="I134" s="28"/>
      <c r="J134" s="28" t="s">
        <v>79</v>
      </c>
      <c r="K134" s="28"/>
      <c r="L134" s="28" t="s">
        <v>79</v>
      </c>
      <c r="M134" s="28"/>
      <c r="N134" s="28" t="s">
        <v>79</v>
      </c>
      <c r="O134" s="28"/>
      <c r="P134" s="28" t="s">
        <v>79</v>
      </c>
      <c r="Q134" s="28"/>
      <c r="R134" s="28" t="s">
        <v>79</v>
      </c>
      <c r="S134" s="28"/>
      <c r="T134" s="28" t="s">
        <v>79</v>
      </c>
      <c r="U134" s="28"/>
      <c r="V134" s="28" t="s">
        <v>79</v>
      </c>
      <c r="W134" s="28"/>
      <c r="X134" s="28" t="s">
        <v>79</v>
      </c>
      <c r="Y134" s="28">
        <v>16</v>
      </c>
      <c r="Z134" s="27" t="s">
        <v>79</v>
      </c>
      <c r="AA134" s="29">
        <v>1</v>
      </c>
      <c r="AB134" s="29" t="s">
        <v>88</v>
      </c>
      <c r="AC134" s="30">
        <f t="shared" si="12"/>
        <v>0.67200000000000004</v>
      </c>
      <c r="AD134" s="31" t="str">
        <f t="shared" si="13"/>
        <v>M3</v>
      </c>
    </row>
    <row r="135" spans="1:30" x14ac:dyDescent="0.25">
      <c r="A135" s="24"/>
      <c r="B135" s="36" t="s">
        <v>373</v>
      </c>
      <c r="C135" s="26">
        <v>27</v>
      </c>
      <c r="D135" s="27" t="s">
        <v>79</v>
      </c>
      <c r="E135" s="27">
        <v>0.14000000000000001</v>
      </c>
      <c r="F135" s="28" t="s">
        <v>79</v>
      </c>
      <c r="G135" s="27">
        <v>1</v>
      </c>
      <c r="H135" s="28" t="s">
        <v>79</v>
      </c>
      <c r="I135" s="28"/>
      <c r="J135" s="28" t="s">
        <v>79</v>
      </c>
      <c r="K135" s="28"/>
      <c r="L135" s="28" t="s">
        <v>79</v>
      </c>
      <c r="M135" s="28"/>
      <c r="N135" s="28" t="s">
        <v>79</v>
      </c>
      <c r="O135" s="28"/>
      <c r="P135" s="28" t="s">
        <v>79</v>
      </c>
      <c r="Q135" s="28"/>
      <c r="R135" s="28" t="s">
        <v>79</v>
      </c>
      <c r="S135" s="28"/>
      <c r="T135" s="28" t="s">
        <v>79</v>
      </c>
      <c r="U135" s="28"/>
      <c r="V135" s="28" t="s">
        <v>79</v>
      </c>
      <c r="W135" s="28"/>
      <c r="X135" s="28" t="s">
        <v>79</v>
      </c>
      <c r="Y135" s="28"/>
      <c r="Z135" s="27" t="s">
        <v>79</v>
      </c>
      <c r="AA135" s="29">
        <v>1</v>
      </c>
      <c r="AB135" s="29" t="s">
        <v>88</v>
      </c>
      <c r="AC135" s="30">
        <f>C135*E135*G135*AA135</f>
        <v>3.7800000000000002</v>
      </c>
      <c r="AD135" s="31" t="str">
        <f t="shared" si="13"/>
        <v>M3</v>
      </c>
    </row>
    <row r="136" spans="1:30" x14ac:dyDescent="0.25">
      <c r="A136" s="24"/>
      <c r="B136" s="36" t="s">
        <v>374</v>
      </c>
      <c r="C136" s="26">
        <v>36</v>
      </c>
      <c r="D136" s="27" t="s">
        <v>79</v>
      </c>
      <c r="E136" s="27">
        <v>0.14000000000000001</v>
      </c>
      <c r="F136" s="28" t="s">
        <v>79</v>
      </c>
      <c r="G136" s="27">
        <v>0.3</v>
      </c>
      <c r="H136" s="28" t="s">
        <v>79</v>
      </c>
      <c r="I136" s="28"/>
      <c r="J136" s="28" t="s">
        <v>79</v>
      </c>
      <c r="K136" s="28"/>
      <c r="L136" s="28" t="s">
        <v>79</v>
      </c>
      <c r="M136" s="28"/>
      <c r="N136" s="28" t="s">
        <v>79</v>
      </c>
      <c r="O136" s="28"/>
      <c r="P136" s="28" t="s">
        <v>79</v>
      </c>
      <c r="Q136" s="28"/>
      <c r="R136" s="28" t="s">
        <v>79</v>
      </c>
      <c r="S136" s="28"/>
      <c r="T136" s="28" t="s">
        <v>79</v>
      </c>
      <c r="U136" s="28"/>
      <c r="V136" s="28" t="s">
        <v>79</v>
      </c>
      <c r="W136" s="28"/>
      <c r="X136" s="28" t="s">
        <v>79</v>
      </c>
      <c r="Y136" s="28"/>
      <c r="Z136" s="27" t="s">
        <v>79</v>
      </c>
      <c r="AA136" s="29">
        <v>1</v>
      </c>
      <c r="AB136" s="29" t="s">
        <v>88</v>
      </c>
      <c r="AC136" s="30">
        <f t="shared" ref="AC136" si="14">C136*E136*G136*AA136</f>
        <v>1.5120000000000002</v>
      </c>
      <c r="AD136" s="31" t="str">
        <f t="shared" si="13"/>
        <v>M3</v>
      </c>
    </row>
    <row r="137" spans="1:30" x14ac:dyDescent="0.25">
      <c r="A137" s="200"/>
      <c r="B137" s="201"/>
      <c r="C137" s="201"/>
      <c r="D137" s="201"/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2"/>
      <c r="AB137" s="201"/>
      <c r="AC137" s="201"/>
      <c r="AD137" s="203"/>
    </row>
    <row r="138" spans="1:30" x14ac:dyDescent="0.25">
      <c r="A138" s="204" t="str">
        <f>'MEMÓRIA DE CÁLCULO - MC'!A36</f>
        <v>4.9</v>
      </c>
      <c r="B138" s="188" t="str">
        <f>VLOOKUP(A138,'MEMÓRIA DE CÁLCULO - MC'!$A$8:$J$199,4,FALSE())</f>
        <v>LANÇAMENTO COM USO DE BALDES, ADENSAMENTO E ACABAMENTO DE CONCRETO EM ESTRUTURAS. AF_02/2022</v>
      </c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  <c r="AA138" s="205"/>
      <c r="AB138" s="207" t="s">
        <v>90</v>
      </c>
      <c r="AC138" s="207">
        <f>SUM(AC140:AC145)</f>
        <v>12</v>
      </c>
      <c r="AD138" s="199" t="str">
        <f>VLOOKUP(A138,'MEMÓRIA DE CÁLCULO - MC'!$A$8:$J$199,6,FALSE())</f>
        <v>M3</v>
      </c>
    </row>
    <row r="139" spans="1:30" x14ac:dyDescent="0.25">
      <c r="A139" s="204"/>
      <c r="B139" s="191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  <c r="AA139" s="206"/>
      <c r="AB139" s="207"/>
      <c r="AC139" s="207"/>
      <c r="AD139" s="199"/>
    </row>
    <row r="140" spans="1:30" x14ac:dyDescent="0.25">
      <c r="A140" s="24"/>
      <c r="B140" s="36" t="s">
        <v>370</v>
      </c>
      <c r="C140" s="26">
        <v>0.6</v>
      </c>
      <c r="D140" s="27" t="s">
        <v>79</v>
      </c>
      <c r="E140" s="27">
        <v>0.6</v>
      </c>
      <c r="F140" s="28" t="s">
        <v>79</v>
      </c>
      <c r="G140" s="27">
        <v>0.6</v>
      </c>
      <c r="H140" s="28" t="s">
        <v>79</v>
      </c>
      <c r="I140" s="28"/>
      <c r="J140" s="28" t="s">
        <v>79</v>
      </c>
      <c r="K140" s="28"/>
      <c r="L140" s="28" t="s">
        <v>79</v>
      </c>
      <c r="M140" s="28"/>
      <c r="N140" s="28" t="s">
        <v>79</v>
      </c>
      <c r="O140" s="28"/>
      <c r="P140" s="28" t="s">
        <v>79</v>
      </c>
      <c r="Q140" s="28"/>
      <c r="R140" s="28" t="s">
        <v>79</v>
      </c>
      <c r="S140" s="28"/>
      <c r="T140" s="28" t="s">
        <v>79</v>
      </c>
      <c r="U140" s="28"/>
      <c r="V140" s="28" t="s">
        <v>79</v>
      </c>
      <c r="W140" s="28"/>
      <c r="X140" s="28" t="s">
        <v>79</v>
      </c>
      <c r="Y140" s="28">
        <v>10</v>
      </c>
      <c r="Z140" s="27" t="s">
        <v>79</v>
      </c>
      <c r="AA140" s="29">
        <v>1</v>
      </c>
      <c r="AB140" s="29" t="s">
        <v>88</v>
      </c>
      <c r="AC140" s="30">
        <f>C140*E140*G140*Y140*AA140</f>
        <v>2.16</v>
      </c>
      <c r="AD140" s="31" t="str">
        <f>AD138</f>
        <v>M3</v>
      </c>
    </row>
    <row r="141" spans="1:30" x14ac:dyDescent="0.25">
      <c r="A141" s="24"/>
      <c r="B141" s="36" t="s">
        <v>364</v>
      </c>
      <c r="C141" s="26">
        <v>0.6</v>
      </c>
      <c r="D141" s="27" t="s">
        <v>79</v>
      </c>
      <c r="E141" s="27">
        <v>0.6</v>
      </c>
      <c r="F141" s="28" t="s">
        <v>79</v>
      </c>
      <c r="G141" s="27">
        <v>0.6</v>
      </c>
      <c r="H141" s="28" t="s">
        <v>79</v>
      </c>
      <c r="I141" s="28"/>
      <c r="J141" s="28" t="s">
        <v>79</v>
      </c>
      <c r="K141" s="28"/>
      <c r="L141" s="28" t="s">
        <v>79</v>
      </c>
      <c r="M141" s="28"/>
      <c r="N141" s="28" t="s">
        <v>79</v>
      </c>
      <c r="O141" s="28"/>
      <c r="P141" s="28" t="s">
        <v>79</v>
      </c>
      <c r="Q141" s="28"/>
      <c r="R141" s="28" t="s">
        <v>79</v>
      </c>
      <c r="S141" s="28"/>
      <c r="T141" s="28" t="s">
        <v>79</v>
      </c>
      <c r="U141" s="28"/>
      <c r="V141" s="28" t="s">
        <v>79</v>
      </c>
      <c r="W141" s="28"/>
      <c r="X141" s="28" t="s">
        <v>79</v>
      </c>
      <c r="Y141" s="28">
        <v>16</v>
      </c>
      <c r="Z141" s="27" t="s">
        <v>79</v>
      </c>
      <c r="AA141" s="29">
        <v>1</v>
      </c>
      <c r="AB141" s="29" t="s">
        <v>88</v>
      </c>
      <c r="AC141" s="30">
        <f>C141*E141*G141*Y141*AA141</f>
        <v>3.456</v>
      </c>
      <c r="AD141" s="31" t="str">
        <f>AD140</f>
        <v>M3</v>
      </c>
    </row>
    <row r="142" spans="1:30" x14ac:dyDescent="0.25">
      <c r="A142" s="24"/>
      <c r="B142" s="36" t="s">
        <v>371</v>
      </c>
      <c r="C142" s="26">
        <v>0.3</v>
      </c>
      <c r="D142" s="27" t="s">
        <v>79</v>
      </c>
      <c r="E142" s="27">
        <v>0.14000000000000001</v>
      </c>
      <c r="F142" s="28" t="s">
        <v>79</v>
      </c>
      <c r="G142" s="27">
        <v>1</v>
      </c>
      <c r="H142" s="28" t="s">
        <v>79</v>
      </c>
      <c r="I142" s="28"/>
      <c r="J142" s="28" t="s">
        <v>79</v>
      </c>
      <c r="K142" s="28"/>
      <c r="L142" s="28" t="s">
        <v>79</v>
      </c>
      <c r="M142" s="28"/>
      <c r="N142" s="28" t="s">
        <v>79</v>
      </c>
      <c r="O142" s="28"/>
      <c r="P142" s="28" t="s">
        <v>79</v>
      </c>
      <c r="Q142" s="28"/>
      <c r="R142" s="28" t="s">
        <v>79</v>
      </c>
      <c r="S142" s="28"/>
      <c r="T142" s="28" t="s">
        <v>79</v>
      </c>
      <c r="U142" s="28"/>
      <c r="V142" s="28" t="s">
        <v>79</v>
      </c>
      <c r="W142" s="28"/>
      <c r="X142" s="28" t="s">
        <v>79</v>
      </c>
      <c r="Y142" s="28">
        <v>10</v>
      </c>
      <c r="Z142" s="27" t="s">
        <v>79</v>
      </c>
      <c r="AA142" s="29">
        <v>1</v>
      </c>
      <c r="AB142" s="29" t="s">
        <v>88</v>
      </c>
      <c r="AC142" s="30">
        <f t="shared" ref="AC142:AC143" si="15">C142*E142*G142*Y142*AA142</f>
        <v>0.42000000000000004</v>
      </c>
      <c r="AD142" s="31" t="str">
        <f t="shared" ref="AD142:AD145" si="16">AD141</f>
        <v>M3</v>
      </c>
    </row>
    <row r="143" spans="1:30" x14ac:dyDescent="0.25">
      <c r="A143" s="24"/>
      <c r="B143" s="36" t="s">
        <v>372</v>
      </c>
      <c r="C143" s="26">
        <v>0.3</v>
      </c>
      <c r="D143" s="27" t="s">
        <v>79</v>
      </c>
      <c r="E143" s="27">
        <v>0.14000000000000001</v>
      </c>
      <c r="F143" s="28" t="s">
        <v>79</v>
      </c>
      <c r="G143" s="27">
        <v>1</v>
      </c>
      <c r="H143" s="28" t="s">
        <v>79</v>
      </c>
      <c r="I143" s="28"/>
      <c r="J143" s="28" t="s">
        <v>79</v>
      </c>
      <c r="K143" s="28"/>
      <c r="L143" s="28" t="s">
        <v>79</v>
      </c>
      <c r="M143" s="28"/>
      <c r="N143" s="28" t="s">
        <v>79</v>
      </c>
      <c r="O143" s="28"/>
      <c r="P143" s="28" t="s">
        <v>79</v>
      </c>
      <c r="Q143" s="28"/>
      <c r="R143" s="28" t="s">
        <v>79</v>
      </c>
      <c r="S143" s="28"/>
      <c r="T143" s="28" t="s">
        <v>79</v>
      </c>
      <c r="U143" s="28"/>
      <c r="V143" s="28" t="s">
        <v>79</v>
      </c>
      <c r="W143" s="28"/>
      <c r="X143" s="28" t="s">
        <v>79</v>
      </c>
      <c r="Y143" s="28">
        <v>16</v>
      </c>
      <c r="Z143" s="27" t="s">
        <v>79</v>
      </c>
      <c r="AA143" s="29">
        <v>1</v>
      </c>
      <c r="AB143" s="29" t="s">
        <v>88</v>
      </c>
      <c r="AC143" s="30">
        <f t="shared" si="15"/>
        <v>0.67200000000000004</v>
      </c>
      <c r="AD143" s="31" t="str">
        <f t="shared" si="16"/>
        <v>M3</v>
      </c>
    </row>
    <row r="144" spans="1:30" x14ac:dyDescent="0.25">
      <c r="A144" s="24"/>
      <c r="B144" s="36" t="s">
        <v>373</v>
      </c>
      <c r="C144" s="26">
        <v>27</v>
      </c>
      <c r="D144" s="27" t="s">
        <v>79</v>
      </c>
      <c r="E144" s="27">
        <v>0.14000000000000001</v>
      </c>
      <c r="F144" s="28" t="s">
        <v>79</v>
      </c>
      <c r="G144" s="27">
        <v>1</v>
      </c>
      <c r="H144" s="28" t="s">
        <v>79</v>
      </c>
      <c r="I144" s="28"/>
      <c r="J144" s="28" t="s">
        <v>79</v>
      </c>
      <c r="K144" s="28"/>
      <c r="L144" s="28" t="s">
        <v>79</v>
      </c>
      <c r="M144" s="28"/>
      <c r="N144" s="28" t="s">
        <v>79</v>
      </c>
      <c r="O144" s="28"/>
      <c r="P144" s="28" t="s">
        <v>79</v>
      </c>
      <c r="Q144" s="28"/>
      <c r="R144" s="28" t="s">
        <v>79</v>
      </c>
      <c r="S144" s="28"/>
      <c r="T144" s="28" t="s">
        <v>79</v>
      </c>
      <c r="U144" s="28"/>
      <c r="V144" s="28" t="s">
        <v>79</v>
      </c>
      <c r="W144" s="28"/>
      <c r="X144" s="28" t="s">
        <v>79</v>
      </c>
      <c r="Y144" s="28"/>
      <c r="Z144" s="27" t="s">
        <v>79</v>
      </c>
      <c r="AA144" s="29">
        <v>1</v>
      </c>
      <c r="AB144" s="29" t="s">
        <v>88</v>
      </c>
      <c r="AC144" s="30">
        <f>C144*E144*G144*AA144</f>
        <v>3.7800000000000002</v>
      </c>
      <c r="AD144" s="31" t="str">
        <f t="shared" si="16"/>
        <v>M3</v>
      </c>
    </row>
    <row r="145" spans="1:30" x14ac:dyDescent="0.25">
      <c r="A145" s="24"/>
      <c r="B145" s="36" t="s">
        <v>374</v>
      </c>
      <c r="C145" s="26">
        <v>36</v>
      </c>
      <c r="D145" s="27" t="s">
        <v>79</v>
      </c>
      <c r="E145" s="27">
        <v>0.14000000000000001</v>
      </c>
      <c r="F145" s="28" t="s">
        <v>79</v>
      </c>
      <c r="G145" s="27">
        <v>0.3</v>
      </c>
      <c r="H145" s="28" t="s">
        <v>79</v>
      </c>
      <c r="I145" s="28"/>
      <c r="J145" s="28" t="s">
        <v>79</v>
      </c>
      <c r="K145" s="28"/>
      <c r="L145" s="28" t="s">
        <v>79</v>
      </c>
      <c r="M145" s="28"/>
      <c r="N145" s="28" t="s">
        <v>79</v>
      </c>
      <c r="O145" s="28"/>
      <c r="P145" s="28" t="s">
        <v>79</v>
      </c>
      <c r="Q145" s="28"/>
      <c r="R145" s="28" t="s">
        <v>79</v>
      </c>
      <c r="S145" s="28"/>
      <c r="T145" s="28" t="s">
        <v>79</v>
      </c>
      <c r="U145" s="28"/>
      <c r="V145" s="28" t="s">
        <v>79</v>
      </c>
      <c r="W145" s="28"/>
      <c r="X145" s="28" t="s">
        <v>79</v>
      </c>
      <c r="Y145" s="28"/>
      <c r="Z145" s="27" t="s">
        <v>79</v>
      </c>
      <c r="AA145" s="29">
        <v>1</v>
      </c>
      <c r="AB145" s="29" t="s">
        <v>88</v>
      </c>
      <c r="AC145" s="30">
        <f t="shared" ref="AC145" si="17">C145*E145*G145*AA145</f>
        <v>1.5120000000000002</v>
      </c>
      <c r="AD145" s="31" t="str">
        <f t="shared" si="16"/>
        <v>M3</v>
      </c>
    </row>
    <row r="146" spans="1:30" x14ac:dyDescent="0.25">
      <c r="A146" s="194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  <c r="Z146" s="195"/>
      <c r="AA146" s="195"/>
      <c r="AB146" s="195"/>
      <c r="AC146" s="195"/>
      <c r="AD146" s="196"/>
    </row>
    <row r="147" spans="1:30" ht="15" customHeight="1" x14ac:dyDescent="0.25">
      <c r="A147" s="197" t="str">
        <f>'MEMÓRIA DE CÁLCULO - MC'!A37</f>
        <v>4.10</v>
      </c>
      <c r="B147" s="188" t="str">
        <f>VLOOKUP(A147,'MEMÓRIA DE CÁLCULO - MC'!$A$8:$J$199,4,FALSE())</f>
        <v>ARMAÇÃO DE PILAR OU VIGA DE ESTRUTURA DE CONCRETO ARMADO EMBUTIDA EM ALVENARIA DE VEDAÇÃO UTILIZANDO AÇO CA-60 DE 5,0 MM - MONTAGEM. AF_06/2022</v>
      </c>
      <c r="C147" s="189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90"/>
      <c r="AB147" s="186" t="s">
        <v>90</v>
      </c>
      <c r="AC147" s="186">
        <f>SUM(AC149:AC152)</f>
        <v>132.56320000000002</v>
      </c>
      <c r="AD147" s="184" t="str">
        <f>VLOOKUP(A147,'MEMÓRIA DE CÁLCULO - MC'!$A$8:$J$199,6,FALSE())</f>
        <v>KG</v>
      </c>
    </row>
    <row r="148" spans="1:30" x14ac:dyDescent="0.25">
      <c r="A148" s="198"/>
      <c r="B148" s="191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3"/>
      <c r="AB148" s="187"/>
      <c r="AC148" s="187"/>
      <c r="AD148" s="185"/>
    </row>
    <row r="149" spans="1:30" x14ac:dyDescent="0.25">
      <c r="A149" s="24"/>
      <c r="B149" s="36" t="s">
        <v>382</v>
      </c>
      <c r="C149" s="26">
        <v>0.64</v>
      </c>
      <c r="D149" s="27" t="s">
        <v>79</v>
      </c>
      <c r="E149" s="27"/>
      <c r="F149" s="28" t="s">
        <v>79</v>
      </c>
      <c r="G149" s="27"/>
      <c r="H149" s="28" t="s">
        <v>79</v>
      </c>
      <c r="I149" s="28"/>
      <c r="J149" s="28" t="s">
        <v>79</v>
      </c>
      <c r="K149" s="28"/>
      <c r="L149" s="28" t="s">
        <v>79</v>
      </c>
      <c r="M149" s="28"/>
      <c r="N149" s="28" t="s">
        <v>79</v>
      </c>
      <c r="O149" s="28"/>
      <c r="P149" s="28" t="s">
        <v>79</v>
      </c>
      <c r="Q149" s="28"/>
      <c r="R149" s="28" t="s">
        <v>79</v>
      </c>
      <c r="S149" s="28">
        <f>Y149*C149*0.154</f>
        <v>43.366400000000006</v>
      </c>
      <c r="T149" s="28" t="s">
        <v>79</v>
      </c>
      <c r="U149" s="28"/>
      <c r="V149" s="28" t="s">
        <v>79</v>
      </c>
      <c r="W149" s="28"/>
      <c r="X149" s="28" t="s">
        <v>79</v>
      </c>
      <c r="Y149" s="28">
        <v>440</v>
      </c>
      <c r="Z149" s="27" t="s">
        <v>79</v>
      </c>
      <c r="AA149" s="29">
        <v>1</v>
      </c>
      <c r="AB149" s="29" t="s">
        <v>88</v>
      </c>
      <c r="AC149" s="30">
        <f>S149</f>
        <v>43.366400000000006</v>
      </c>
      <c r="AD149" s="31" t="str">
        <f>AD147</f>
        <v>KG</v>
      </c>
    </row>
    <row r="150" spans="1:30" x14ac:dyDescent="0.25">
      <c r="A150" s="24"/>
      <c r="B150" s="36" t="s">
        <v>383</v>
      </c>
      <c r="C150" s="26">
        <v>0.64</v>
      </c>
      <c r="D150" s="27" t="s">
        <v>79</v>
      </c>
      <c r="E150" s="27"/>
      <c r="F150" s="28" t="s">
        <v>79</v>
      </c>
      <c r="G150" s="27"/>
      <c r="H150" s="28" t="s">
        <v>79</v>
      </c>
      <c r="I150" s="28"/>
      <c r="J150" s="28" t="s">
        <v>79</v>
      </c>
      <c r="K150" s="28"/>
      <c r="L150" s="28" t="s">
        <v>79</v>
      </c>
      <c r="M150" s="28"/>
      <c r="N150" s="28" t="s">
        <v>79</v>
      </c>
      <c r="O150" s="28"/>
      <c r="P150" s="28" t="s">
        <v>79</v>
      </c>
      <c r="Q150" s="28"/>
      <c r="R150" s="28" t="s">
        <v>79</v>
      </c>
      <c r="S150" s="28">
        <f>(C150*Y150)*0.154</f>
        <v>41.395200000000003</v>
      </c>
      <c r="T150" s="28" t="s">
        <v>79</v>
      </c>
      <c r="U150" s="28"/>
      <c r="V150" s="28" t="s">
        <v>79</v>
      </c>
      <c r="W150" s="28"/>
      <c r="X150" s="28" t="s">
        <v>79</v>
      </c>
      <c r="Y150" s="28">
        <v>420</v>
      </c>
      <c r="Z150" s="27" t="s">
        <v>79</v>
      </c>
      <c r="AA150" s="29">
        <v>1</v>
      </c>
      <c r="AB150" s="29" t="s">
        <v>88</v>
      </c>
      <c r="AC150" s="30">
        <f>S150</f>
        <v>41.395200000000003</v>
      </c>
      <c r="AD150" s="31" t="str">
        <f>AD149</f>
        <v>KG</v>
      </c>
    </row>
    <row r="151" spans="1:30" x14ac:dyDescent="0.25">
      <c r="A151" s="24"/>
      <c r="B151" s="36" t="s">
        <v>384</v>
      </c>
      <c r="C151" s="26">
        <f t="shared" ref="C151:C152" si="18">0.24+0.24+0.16</f>
        <v>0.64</v>
      </c>
      <c r="D151" s="27" t="s">
        <v>79</v>
      </c>
      <c r="E151" s="27"/>
      <c r="F151" s="28" t="s">
        <v>79</v>
      </c>
      <c r="G151" s="27"/>
      <c r="H151" s="28" t="s">
        <v>79</v>
      </c>
      <c r="I151" s="28"/>
      <c r="J151" s="28" t="s">
        <v>79</v>
      </c>
      <c r="K151" s="28"/>
      <c r="L151" s="28" t="s">
        <v>79</v>
      </c>
      <c r="M151" s="28"/>
      <c r="N151" s="28" t="s">
        <v>79</v>
      </c>
      <c r="O151" s="28"/>
      <c r="P151" s="28" t="s">
        <v>79</v>
      </c>
      <c r="Q151" s="28"/>
      <c r="R151" s="28" t="s">
        <v>79</v>
      </c>
      <c r="S151" s="28">
        <f t="shared" ref="S151:S152" si="19">(C151*Y151)*0.154</f>
        <v>39.423999999999999</v>
      </c>
      <c r="T151" s="28" t="s">
        <v>79</v>
      </c>
      <c r="U151" s="28"/>
      <c r="V151" s="28" t="s">
        <v>79</v>
      </c>
      <c r="W151" s="28"/>
      <c r="X151" s="28" t="s">
        <v>79</v>
      </c>
      <c r="Y151" s="28">
        <f>(16*3/0.12)</f>
        <v>400</v>
      </c>
      <c r="Z151" s="27" t="s">
        <v>79</v>
      </c>
      <c r="AA151" s="29">
        <v>1</v>
      </c>
      <c r="AB151" s="29" t="s">
        <v>88</v>
      </c>
      <c r="AC151" s="30">
        <f>S151</f>
        <v>39.423999999999999</v>
      </c>
      <c r="AD151" s="31" t="str">
        <f t="shared" ref="AD151:AD152" si="20">AD150</f>
        <v>KG</v>
      </c>
    </row>
    <row r="152" spans="1:30" x14ac:dyDescent="0.25">
      <c r="A152" s="24"/>
      <c r="B152" s="36" t="s">
        <v>385</v>
      </c>
      <c r="C152" s="26">
        <f t="shared" si="18"/>
        <v>0.64</v>
      </c>
      <c r="D152" s="27" t="s">
        <v>79</v>
      </c>
      <c r="E152" s="27"/>
      <c r="F152" s="28" t="s">
        <v>79</v>
      </c>
      <c r="G152" s="27"/>
      <c r="H152" s="28" t="s">
        <v>79</v>
      </c>
      <c r="I152" s="28"/>
      <c r="J152" s="28" t="s">
        <v>79</v>
      </c>
      <c r="K152" s="28"/>
      <c r="L152" s="28" t="s">
        <v>79</v>
      </c>
      <c r="M152" s="28"/>
      <c r="N152" s="28" t="s">
        <v>79</v>
      </c>
      <c r="O152" s="28"/>
      <c r="P152" s="28" t="s">
        <v>79</v>
      </c>
      <c r="Q152" s="28"/>
      <c r="R152" s="28" t="s">
        <v>79</v>
      </c>
      <c r="S152" s="28">
        <f t="shared" si="19"/>
        <v>8.3775999999999993</v>
      </c>
      <c r="T152" s="28" t="s">
        <v>79</v>
      </c>
      <c r="U152" s="28"/>
      <c r="V152" s="28" t="s">
        <v>79</v>
      </c>
      <c r="W152" s="28"/>
      <c r="X152" s="28" t="s">
        <v>79</v>
      </c>
      <c r="Y152" s="28">
        <v>85</v>
      </c>
      <c r="Z152" s="27" t="s">
        <v>79</v>
      </c>
      <c r="AA152" s="29">
        <v>1</v>
      </c>
      <c r="AB152" s="29" t="s">
        <v>88</v>
      </c>
      <c r="AC152" s="30">
        <f>S152</f>
        <v>8.3775999999999993</v>
      </c>
      <c r="AD152" s="31" t="str">
        <f t="shared" si="20"/>
        <v>KG</v>
      </c>
    </row>
    <row r="153" spans="1:30" x14ac:dyDescent="0.25">
      <c r="A153" s="200"/>
      <c r="B153" s="201"/>
      <c r="C153" s="201"/>
      <c r="D153" s="201"/>
      <c r="E153" s="201"/>
      <c r="F153" s="201"/>
      <c r="G153" s="201"/>
      <c r="H153" s="201"/>
      <c r="I153" s="201"/>
      <c r="J153" s="201"/>
      <c r="K153" s="201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2"/>
      <c r="AB153" s="201"/>
      <c r="AC153" s="201"/>
      <c r="AD153" s="203"/>
    </row>
    <row r="154" spans="1:30" x14ac:dyDescent="0.25">
      <c r="A154" s="204" t="str">
        <f>'MEMÓRIA DE CÁLCULO - MC'!A38</f>
        <v>4.11</v>
      </c>
      <c r="B154" s="188" t="str">
        <f>VLOOKUP(A154,'MEMÓRIA DE CÁLCULO - MC'!$A$8:$J$199,4,FALSE())</f>
        <v>ARMAÇÃO DE PILAR OU VIGA DE ESTRUTURA DE CONCRETO ARMADO EMBUTIDA EM ALVENARIA DE VEDAÇÃO UTILIZANDO AÇO CA-50 DE 12,5 MM - MONTAGEM. AF_06/2022</v>
      </c>
      <c r="C154" s="189"/>
      <c r="D154" s="189"/>
      <c r="E154" s="189"/>
      <c r="F154" s="189"/>
      <c r="G154" s="189"/>
      <c r="H154" s="189"/>
      <c r="I154" s="189"/>
      <c r="J154" s="189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  <c r="AA154" s="205"/>
      <c r="AB154" s="207" t="s">
        <v>90</v>
      </c>
      <c r="AC154" s="207">
        <f>SUM(AC156:AC159)</f>
        <v>645.40259999999989</v>
      </c>
      <c r="AD154" s="199" t="str">
        <f>VLOOKUP(A154,'MEMÓRIA DE CÁLCULO - MC'!$A$8:$J$199,6,FALSE())</f>
        <v>KG</v>
      </c>
    </row>
    <row r="155" spans="1:30" x14ac:dyDescent="0.25">
      <c r="A155" s="204"/>
      <c r="B155" s="191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  <c r="S155" s="192"/>
      <c r="T155" s="192"/>
      <c r="U155" s="192"/>
      <c r="V155" s="192"/>
      <c r="W155" s="192"/>
      <c r="X155" s="192"/>
      <c r="Y155" s="192"/>
      <c r="Z155" s="192"/>
      <c r="AA155" s="206"/>
      <c r="AB155" s="207"/>
      <c r="AC155" s="207"/>
      <c r="AD155" s="199"/>
    </row>
    <row r="156" spans="1:30" x14ac:dyDescent="0.25">
      <c r="A156" s="24"/>
      <c r="B156" s="36" t="s">
        <v>378</v>
      </c>
      <c r="C156" s="26">
        <v>52.8</v>
      </c>
      <c r="D156" s="27" t="s">
        <v>79</v>
      </c>
      <c r="E156" s="27"/>
      <c r="F156" s="28" t="s">
        <v>79</v>
      </c>
      <c r="G156" s="27"/>
      <c r="H156" s="28" t="s">
        <v>79</v>
      </c>
      <c r="I156" s="28"/>
      <c r="J156" s="28" t="s">
        <v>79</v>
      </c>
      <c r="K156" s="28"/>
      <c r="L156" s="28" t="s">
        <v>79</v>
      </c>
      <c r="M156" s="28"/>
      <c r="N156" s="28" t="s">
        <v>79</v>
      </c>
      <c r="O156" s="28"/>
      <c r="P156" s="28" t="s">
        <v>79</v>
      </c>
      <c r="Q156" s="28"/>
      <c r="R156" s="28" t="s">
        <v>79</v>
      </c>
      <c r="S156" s="28">
        <f>(C156*Y156)*0.963</f>
        <v>203.38559999999998</v>
      </c>
      <c r="T156" s="28" t="s">
        <v>79</v>
      </c>
      <c r="U156" s="28"/>
      <c r="V156" s="28" t="s">
        <v>79</v>
      </c>
      <c r="W156" s="28"/>
      <c r="X156" s="28" t="s">
        <v>79</v>
      </c>
      <c r="Y156" s="28">
        <v>4</v>
      </c>
      <c r="Z156" s="27" t="s">
        <v>79</v>
      </c>
      <c r="AA156" s="29">
        <v>1</v>
      </c>
      <c r="AB156" s="29" t="s">
        <v>88</v>
      </c>
      <c r="AC156" s="30">
        <f>S156</f>
        <v>203.38559999999998</v>
      </c>
      <c r="AD156" s="31" t="str">
        <f>AD154</f>
        <v>KG</v>
      </c>
    </row>
    <row r="157" spans="1:30" x14ac:dyDescent="0.25">
      <c r="A157" s="24"/>
      <c r="B157" s="36" t="s">
        <v>381</v>
      </c>
      <c r="C157" s="26">
        <v>50.75</v>
      </c>
      <c r="D157" s="27" t="s">
        <v>79</v>
      </c>
      <c r="E157" s="27"/>
      <c r="F157" s="28" t="s">
        <v>79</v>
      </c>
      <c r="G157" s="27"/>
      <c r="H157" s="28" t="s">
        <v>79</v>
      </c>
      <c r="I157" s="28"/>
      <c r="J157" s="28" t="s">
        <v>79</v>
      </c>
      <c r="K157" s="28"/>
      <c r="L157" s="28" t="s">
        <v>79</v>
      </c>
      <c r="M157" s="28"/>
      <c r="N157" s="28" t="s">
        <v>79</v>
      </c>
      <c r="O157" s="28"/>
      <c r="P157" s="28" t="s">
        <v>79</v>
      </c>
      <c r="Q157" s="28"/>
      <c r="R157" s="28" t="s">
        <v>79</v>
      </c>
      <c r="S157" s="28">
        <f>(C157*Y157)*0.963</f>
        <v>195.489</v>
      </c>
      <c r="T157" s="28" t="s">
        <v>79</v>
      </c>
      <c r="U157" s="28"/>
      <c r="V157" s="28" t="s">
        <v>79</v>
      </c>
      <c r="W157" s="28"/>
      <c r="X157" s="28" t="s">
        <v>79</v>
      </c>
      <c r="Y157" s="28">
        <v>4</v>
      </c>
      <c r="Z157" s="27" t="s">
        <v>79</v>
      </c>
      <c r="AA157" s="29">
        <v>1</v>
      </c>
      <c r="AB157" s="29" t="s">
        <v>88</v>
      </c>
      <c r="AC157" s="30">
        <f t="shared" ref="AC157:AC159" si="21">S157</f>
        <v>195.489</v>
      </c>
      <c r="AD157" s="31" t="str">
        <f>AD156</f>
        <v>KG</v>
      </c>
    </row>
    <row r="158" spans="1:30" x14ac:dyDescent="0.25">
      <c r="A158" s="24"/>
      <c r="B158" s="36" t="s">
        <v>377</v>
      </c>
      <c r="C158" s="26"/>
      <c r="D158" s="27" t="s">
        <v>79</v>
      </c>
      <c r="E158" s="27"/>
      <c r="F158" s="28" t="s">
        <v>79</v>
      </c>
      <c r="G158" s="27">
        <v>3</v>
      </c>
      <c r="H158" s="28" t="s">
        <v>79</v>
      </c>
      <c r="I158" s="28"/>
      <c r="J158" s="28" t="s">
        <v>79</v>
      </c>
      <c r="K158" s="28"/>
      <c r="L158" s="28" t="s">
        <v>79</v>
      </c>
      <c r="M158" s="28"/>
      <c r="N158" s="28" t="s">
        <v>79</v>
      </c>
      <c r="O158" s="28"/>
      <c r="P158" s="28" t="s">
        <v>79</v>
      </c>
      <c r="Q158" s="28"/>
      <c r="R158" s="28" t="s">
        <v>79</v>
      </c>
      <c r="S158" s="28">
        <f>(Y158*G158*4)*0.963</f>
        <v>184.89599999999999</v>
      </c>
      <c r="T158" s="28" t="s">
        <v>79</v>
      </c>
      <c r="U158" s="28"/>
      <c r="V158" s="28" t="s">
        <v>79</v>
      </c>
      <c r="W158" s="28"/>
      <c r="X158" s="28" t="s">
        <v>79</v>
      </c>
      <c r="Y158" s="28">
        <v>16</v>
      </c>
      <c r="Z158" s="27" t="s">
        <v>79</v>
      </c>
      <c r="AA158" s="29">
        <v>1</v>
      </c>
      <c r="AB158" s="29" t="s">
        <v>88</v>
      </c>
      <c r="AC158" s="30">
        <f t="shared" si="21"/>
        <v>184.89599999999999</v>
      </c>
      <c r="AD158" s="31" t="str">
        <f t="shared" ref="AD158:AD159" si="22">AD157</f>
        <v>KG</v>
      </c>
    </row>
    <row r="159" spans="1:30" x14ac:dyDescent="0.25">
      <c r="A159" s="24"/>
      <c r="B159" s="36" t="s">
        <v>380</v>
      </c>
      <c r="C159" s="26"/>
      <c r="D159" s="27" t="s">
        <v>79</v>
      </c>
      <c r="E159" s="27"/>
      <c r="F159" s="28" t="s">
        <v>79</v>
      </c>
      <c r="G159" s="27">
        <v>1</v>
      </c>
      <c r="H159" s="28" t="s">
        <v>79</v>
      </c>
      <c r="I159" s="28"/>
      <c r="J159" s="28" t="s">
        <v>79</v>
      </c>
      <c r="K159" s="28"/>
      <c r="L159" s="28" t="s">
        <v>79</v>
      </c>
      <c r="M159" s="28"/>
      <c r="N159" s="28" t="s">
        <v>79</v>
      </c>
      <c r="O159" s="28"/>
      <c r="P159" s="28" t="s">
        <v>79</v>
      </c>
      <c r="Q159" s="28"/>
      <c r="R159" s="28" t="s">
        <v>79</v>
      </c>
      <c r="S159" s="28">
        <f>(Y159*G159*4)*0.963</f>
        <v>61.631999999999998</v>
      </c>
      <c r="T159" s="28" t="s">
        <v>79</v>
      </c>
      <c r="U159" s="28"/>
      <c r="V159" s="28" t="s">
        <v>79</v>
      </c>
      <c r="W159" s="28"/>
      <c r="X159" s="28" t="s">
        <v>79</v>
      </c>
      <c r="Y159" s="28">
        <v>16</v>
      </c>
      <c r="Z159" s="27" t="s">
        <v>79</v>
      </c>
      <c r="AA159" s="29">
        <v>1</v>
      </c>
      <c r="AB159" s="29" t="s">
        <v>88</v>
      </c>
      <c r="AC159" s="30">
        <f t="shared" si="21"/>
        <v>61.631999999999998</v>
      </c>
      <c r="AD159" s="31" t="str">
        <f t="shared" si="22"/>
        <v>KG</v>
      </c>
    </row>
    <row r="160" spans="1:30" x14ac:dyDescent="0.25">
      <c r="A160" s="200"/>
      <c r="B160" s="201"/>
      <c r="C160" s="201"/>
      <c r="D160" s="201"/>
      <c r="E160" s="201"/>
      <c r="F160" s="201"/>
      <c r="G160" s="201"/>
      <c r="H160" s="201"/>
      <c r="I160" s="201"/>
      <c r="J160" s="201"/>
      <c r="K160" s="201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2"/>
      <c r="AB160" s="201"/>
      <c r="AC160" s="201"/>
      <c r="AD160" s="203"/>
    </row>
    <row r="161" spans="1:30" x14ac:dyDescent="0.25">
      <c r="A161" s="204" t="e">
        <f>'MEMÓRIA DE CÁLCULO - MC'!#REF!</f>
        <v>#REF!</v>
      </c>
      <c r="B161" s="188" t="e">
        <f>VLOOKUP(A161,'MEMÓRIA DE CÁLCULO - MC'!$A$8:$J$199,4,FALSE())</f>
        <v>#REF!</v>
      </c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205"/>
      <c r="AB161" s="207" t="s">
        <v>90</v>
      </c>
      <c r="AC161" s="207">
        <f>SUM(AC163:AC166)</f>
        <v>645.40259999999989</v>
      </c>
      <c r="AD161" s="199" t="e">
        <f>VLOOKUP(A161,'MEMÓRIA DE CÁLCULO - MC'!$A$8:$J$199,6,FALSE())</f>
        <v>#REF!</v>
      </c>
    </row>
    <row r="162" spans="1:30" x14ac:dyDescent="0.25">
      <c r="A162" s="204"/>
      <c r="B162" s="191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192"/>
      <c r="T162" s="192"/>
      <c r="U162" s="192"/>
      <c r="V162" s="192"/>
      <c r="W162" s="192"/>
      <c r="X162" s="192"/>
      <c r="Y162" s="192"/>
      <c r="Z162" s="192"/>
      <c r="AA162" s="206"/>
      <c r="AB162" s="207"/>
      <c r="AC162" s="207"/>
      <c r="AD162" s="199"/>
    </row>
    <row r="163" spans="1:30" x14ac:dyDescent="0.25">
      <c r="A163" s="24"/>
      <c r="B163" s="36" t="s">
        <v>378</v>
      </c>
      <c r="C163" s="26">
        <v>52.8</v>
      </c>
      <c r="D163" s="27" t="s">
        <v>79</v>
      </c>
      <c r="E163" s="27"/>
      <c r="F163" s="28" t="s">
        <v>79</v>
      </c>
      <c r="G163" s="27"/>
      <c r="H163" s="28" t="s">
        <v>79</v>
      </c>
      <c r="I163" s="28"/>
      <c r="J163" s="28" t="s">
        <v>79</v>
      </c>
      <c r="K163" s="28"/>
      <c r="L163" s="28" t="s">
        <v>79</v>
      </c>
      <c r="M163" s="28"/>
      <c r="N163" s="28" t="s">
        <v>79</v>
      </c>
      <c r="O163" s="28"/>
      <c r="P163" s="28" t="s">
        <v>79</v>
      </c>
      <c r="Q163" s="28"/>
      <c r="R163" s="28" t="s">
        <v>79</v>
      </c>
      <c r="S163" s="28">
        <f>(C163*Y163)*0.963</f>
        <v>203.38559999999998</v>
      </c>
      <c r="T163" s="28" t="s">
        <v>79</v>
      </c>
      <c r="U163" s="28"/>
      <c r="V163" s="28" t="s">
        <v>79</v>
      </c>
      <c r="W163" s="28"/>
      <c r="X163" s="28" t="s">
        <v>79</v>
      </c>
      <c r="Y163" s="28">
        <v>4</v>
      </c>
      <c r="Z163" s="27" t="s">
        <v>79</v>
      </c>
      <c r="AA163" s="29">
        <v>1</v>
      </c>
      <c r="AB163" s="29" t="s">
        <v>88</v>
      </c>
      <c r="AC163" s="30">
        <f>S163</f>
        <v>203.38559999999998</v>
      </c>
      <c r="AD163" s="31" t="e">
        <f>AD161</f>
        <v>#REF!</v>
      </c>
    </row>
    <row r="164" spans="1:30" x14ac:dyDescent="0.25">
      <c r="A164" s="24"/>
      <c r="B164" s="36" t="s">
        <v>381</v>
      </c>
      <c r="C164" s="26">
        <v>50.75</v>
      </c>
      <c r="D164" s="27" t="s">
        <v>79</v>
      </c>
      <c r="E164" s="27"/>
      <c r="F164" s="28" t="s">
        <v>79</v>
      </c>
      <c r="G164" s="27"/>
      <c r="H164" s="28" t="s">
        <v>79</v>
      </c>
      <c r="I164" s="28"/>
      <c r="J164" s="28" t="s">
        <v>79</v>
      </c>
      <c r="K164" s="28"/>
      <c r="L164" s="28" t="s">
        <v>79</v>
      </c>
      <c r="M164" s="28"/>
      <c r="N164" s="28" t="s">
        <v>79</v>
      </c>
      <c r="O164" s="28"/>
      <c r="P164" s="28" t="s">
        <v>79</v>
      </c>
      <c r="Q164" s="28"/>
      <c r="R164" s="28" t="s">
        <v>79</v>
      </c>
      <c r="S164" s="28">
        <f>(C164*Y164)*0.963</f>
        <v>195.489</v>
      </c>
      <c r="T164" s="28" t="s">
        <v>79</v>
      </c>
      <c r="U164" s="28"/>
      <c r="V164" s="28" t="s">
        <v>79</v>
      </c>
      <c r="W164" s="28"/>
      <c r="X164" s="28" t="s">
        <v>79</v>
      </c>
      <c r="Y164" s="28">
        <v>4</v>
      </c>
      <c r="Z164" s="27" t="s">
        <v>79</v>
      </c>
      <c r="AA164" s="29">
        <v>1</v>
      </c>
      <c r="AB164" s="29" t="s">
        <v>88</v>
      </c>
      <c r="AC164" s="30">
        <f t="shared" ref="AC164:AC166" si="23">S164</f>
        <v>195.489</v>
      </c>
      <c r="AD164" s="31" t="e">
        <f>AD163</f>
        <v>#REF!</v>
      </c>
    </row>
    <row r="165" spans="1:30" x14ac:dyDescent="0.25">
      <c r="A165" s="24"/>
      <c r="B165" s="36" t="s">
        <v>377</v>
      </c>
      <c r="C165" s="26"/>
      <c r="D165" s="27" t="s">
        <v>79</v>
      </c>
      <c r="E165" s="27"/>
      <c r="F165" s="28" t="s">
        <v>79</v>
      </c>
      <c r="G165" s="27">
        <v>3</v>
      </c>
      <c r="H165" s="28" t="s">
        <v>79</v>
      </c>
      <c r="I165" s="28"/>
      <c r="J165" s="28" t="s">
        <v>79</v>
      </c>
      <c r="K165" s="28"/>
      <c r="L165" s="28" t="s">
        <v>79</v>
      </c>
      <c r="M165" s="28"/>
      <c r="N165" s="28" t="s">
        <v>79</v>
      </c>
      <c r="O165" s="28"/>
      <c r="P165" s="28" t="s">
        <v>79</v>
      </c>
      <c r="Q165" s="28"/>
      <c r="R165" s="28" t="s">
        <v>79</v>
      </c>
      <c r="S165" s="28">
        <f>(Y165*G165*4)*0.963</f>
        <v>184.89599999999999</v>
      </c>
      <c r="T165" s="28" t="s">
        <v>79</v>
      </c>
      <c r="U165" s="28"/>
      <c r="V165" s="28" t="s">
        <v>79</v>
      </c>
      <c r="W165" s="28"/>
      <c r="X165" s="28" t="s">
        <v>79</v>
      </c>
      <c r="Y165" s="28">
        <v>16</v>
      </c>
      <c r="Z165" s="27" t="s">
        <v>79</v>
      </c>
      <c r="AA165" s="29">
        <v>1</v>
      </c>
      <c r="AB165" s="29" t="s">
        <v>88</v>
      </c>
      <c r="AC165" s="30">
        <f t="shared" si="23"/>
        <v>184.89599999999999</v>
      </c>
      <c r="AD165" s="31" t="e">
        <f t="shared" ref="AD165:AD166" si="24">AD164</f>
        <v>#REF!</v>
      </c>
    </row>
    <row r="166" spans="1:30" ht="14.25" customHeight="1" x14ac:dyDescent="0.25">
      <c r="A166" s="24"/>
      <c r="B166" s="36" t="s">
        <v>380</v>
      </c>
      <c r="C166" s="26"/>
      <c r="D166" s="27" t="s">
        <v>79</v>
      </c>
      <c r="E166" s="27"/>
      <c r="F166" s="28" t="s">
        <v>79</v>
      </c>
      <c r="G166" s="27">
        <v>1</v>
      </c>
      <c r="H166" s="28" t="s">
        <v>79</v>
      </c>
      <c r="I166" s="28"/>
      <c r="J166" s="28" t="s">
        <v>79</v>
      </c>
      <c r="K166" s="28"/>
      <c r="L166" s="28" t="s">
        <v>79</v>
      </c>
      <c r="M166" s="28"/>
      <c r="N166" s="28" t="s">
        <v>79</v>
      </c>
      <c r="O166" s="28"/>
      <c r="P166" s="28" t="s">
        <v>79</v>
      </c>
      <c r="Q166" s="28"/>
      <c r="R166" s="28" t="s">
        <v>79</v>
      </c>
      <c r="S166" s="28">
        <f>(Y166*G166*4)*0.963</f>
        <v>61.631999999999998</v>
      </c>
      <c r="T166" s="28" t="s">
        <v>79</v>
      </c>
      <c r="U166" s="28"/>
      <c r="V166" s="28" t="s">
        <v>79</v>
      </c>
      <c r="W166" s="28"/>
      <c r="X166" s="28" t="s">
        <v>79</v>
      </c>
      <c r="Y166" s="28">
        <v>16</v>
      </c>
      <c r="Z166" s="27" t="s">
        <v>79</v>
      </c>
      <c r="AA166" s="29">
        <v>1</v>
      </c>
      <c r="AB166" s="29" t="s">
        <v>88</v>
      </c>
      <c r="AC166" s="30">
        <f t="shared" si="23"/>
        <v>61.631999999999998</v>
      </c>
      <c r="AD166" s="31" t="e">
        <f t="shared" si="24"/>
        <v>#REF!</v>
      </c>
    </row>
    <row r="167" spans="1:30" x14ac:dyDescent="0.25">
      <c r="A167" s="200"/>
      <c r="B167" s="201"/>
      <c r="C167" s="201"/>
      <c r="D167" s="201"/>
      <c r="E167" s="201"/>
      <c r="F167" s="201"/>
      <c r="G167" s="201"/>
      <c r="H167" s="201"/>
      <c r="I167" s="201"/>
      <c r="J167" s="201"/>
      <c r="K167" s="201"/>
      <c r="L167" s="201"/>
      <c r="M167" s="201"/>
      <c r="N167" s="201"/>
      <c r="O167" s="201"/>
      <c r="P167" s="201"/>
      <c r="Q167" s="201"/>
      <c r="R167" s="201"/>
      <c r="S167" s="201"/>
      <c r="T167" s="201"/>
      <c r="U167" s="201"/>
      <c r="V167" s="201"/>
      <c r="W167" s="201"/>
      <c r="X167" s="201"/>
      <c r="Y167" s="201"/>
      <c r="Z167" s="201"/>
      <c r="AA167" s="202"/>
      <c r="AB167" s="201"/>
      <c r="AC167" s="201"/>
      <c r="AD167" s="203"/>
    </row>
    <row r="168" spans="1:30" x14ac:dyDescent="0.25">
      <c r="A168" s="204" t="str">
        <f>'MEMÓRIA DE CÁLCULO - MC'!A39</f>
        <v>4.12</v>
      </c>
      <c r="B168" s="188" t="str">
        <f>VLOOKUP(A168,'MEMÓRIA DE CÁLCULO - MC'!$A$8:$J$199,4,FALSE())</f>
        <v>FABRICAÇÃO DE FÔRMA PARA PILARES E ESTRUTURAS SIMILARES, EM CHAPA DE MADEIRA COMPENSADA PLASTIFICADA, E = 18 MM. AF_09/2020</v>
      </c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  <c r="X168" s="189"/>
      <c r="Y168" s="189"/>
      <c r="Z168" s="189"/>
      <c r="AA168" s="205"/>
      <c r="AB168" s="207" t="s">
        <v>90</v>
      </c>
      <c r="AC168" s="207">
        <f>SUM(AC170:AC171)</f>
        <v>19.2</v>
      </c>
      <c r="AD168" s="199" t="str">
        <f>VLOOKUP(A168,'MEMÓRIA DE CÁLCULO - MC'!$A$8:$J$199,6,FALSE())</f>
        <v>M2</v>
      </c>
    </row>
    <row r="169" spans="1:30" x14ac:dyDescent="0.25">
      <c r="A169" s="204"/>
      <c r="B169" s="191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  <c r="S169" s="192"/>
      <c r="T169" s="192"/>
      <c r="U169" s="192"/>
      <c r="V169" s="192"/>
      <c r="W169" s="192"/>
      <c r="X169" s="192"/>
      <c r="Y169" s="192"/>
      <c r="Z169" s="192"/>
      <c r="AA169" s="206"/>
      <c r="AB169" s="207"/>
      <c r="AC169" s="207"/>
      <c r="AD169" s="199"/>
    </row>
    <row r="170" spans="1:30" x14ac:dyDescent="0.25">
      <c r="A170" s="24"/>
      <c r="B170" s="36" t="s">
        <v>375</v>
      </c>
      <c r="C170" s="27">
        <v>0.3</v>
      </c>
      <c r="D170" s="27" t="s">
        <v>79</v>
      </c>
      <c r="E170" s="27"/>
      <c r="F170" s="28" t="s">
        <v>79</v>
      </c>
      <c r="G170" s="27">
        <v>3</v>
      </c>
      <c r="H170" s="28" t="s">
        <v>79</v>
      </c>
      <c r="I170" s="28"/>
      <c r="J170" s="28" t="s">
        <v>79</v>
      </c>
      <c r="K170" s="28"/>
      <c r="L170" s="28" t="s">
        <v>79</v>
      </c>
      <c r="M170" s="28"/>
      <c r="N170" s="28" t="s">
        <v>79</v>
      </c>
      <c r="O170" s="28"/>
      <c r="P170" s="28" t="s">
        <v>79</v>
      </c>
      <c r="Q170" s="28"/>
      <c r="R170" s="28" t="s">
        <v>79</v>
      </c>
      <c r="S170" s="28"/>
      <c r="T170" s="28" t="s">
        <v>79</v>
      </c>
      <c r="U170" s="28"/>
      <c r="V170" s="28" t="s">
        <v>79</v>
      </c>
      <c r="W170" s="28"/>
      <c r="X170" s="28" t="s">
        <v>79</v>
      </c>
      <c r="Y170" s="28">
        <v>16</v>
      </c>
      <c r="Z170" s="27" t="s">
        <v>79</v>
      </c>
      <c r="AA170" s="29">
        <v>1</v>
      </c>
      <c r="AB170" s="29" t="s">
        <v>88</v>
      </c>
      <c r="AC170" s="30">
        <f>C170*G170*Y170</f>
        <v>14.399999999999999</v>
      </c>
      <c r="AD170" s="31" t="str">
        <f>AD168</f>
        <v>M2</v>
      </c>
    </row>
    <row r="171" spans="1:30" x14ac:dyDescent="0.25">
      <c r="A171" s="24"/>
      <c r="B171" s="36" t="s">
        <v>376</v>
      </c>
      <c r="C171" s="27">
        <v>0.3</v>
      </c>
      <c r="D171" s="27" t="s">
        <v>79</v>
      </c>
      <c r="E171" s="27"/>
      <c r="F171" s="28" t="s">
        <v>79</v>
      </c>
      <c r="G171" s="27">
        <v>1</v>
      </c>
      <c r="H171" s="28" t="s">
        <v>79</v>
      </c>
      <c r="I171" s="28"/>
      <c r="J171" s="28" t="s">
        <v>79</v>
      </c>
      <c r="K171" s="28"/>
      <c r="L171" s="28" t="s">
        <v>79</v>
      </c>
      <c r="M171" s="28"/>
      <c r="N171" s="28" t="s">
        <v>79</v>
      </c>
      <c r="O171" s="28"/>
      <c r="P171" s="28" t="s">
        <v>79</v>
      </c>
      <c r="Q171" s="28"/>
      <c r="R171" s="28" t="s">
        <v>79</v>
      </c>
      <c r="S171" s="28"/>
      <c r="T171" s="28" t="s">
        <v>79</v>
      </c>
      <c r="U171" s="28"/>
      <c r="V171" s="28" t="s">
        <v>79</v>
      </c>
      <c r="W171" s="28"/>
      <c r="X171" s="28" t="s">
        <v>79</v>
      </c>
      <c r="Y171" s="28">
        <v>16</v>
      </c>
      <c r="Z171" s="27" t="s">
        <v>79</v>
      </c>
      <c r="AA171" s="29">
        <v>1</v>
      </c>
      <c r="AB171" s="29" t="s">
        <v>88</v>
      </c>
      <c r="AC171" s="30">
        <f>C171*G171*Y171</f>
        <v>4.8</v>
      </c>
      <c r="AD171" s="31" t="str">
        <f t="shared" ref="AD171" si="25">AD170</f>
        <v>M2</v>
      </c>
    </row>
    <row r="172" spans="1:30" x14ac:dyDescent="0.25">
      <c r="A172" s="200"/>
      <c r="B172" s="201"/>
      <c r="C172" s="201"/>
      <c r="D172" s="201"/>
      <c r="E172" s="201"/>
      <c r="F172" s="201"/>
      <c r="G172" s="201"/>
      <c r="H172" s="201"/>
      <c r="I172" s="201"/>
      <c r="J172" s="201"/>
      <c r="K172" s="201"/>
      <c r="L172" s="201"/>
      <c r="M172" s="201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2"/>
      <c r="AB172" s="201"/>
      <c r="AC172" s="201"/>
      <c r="AD172" s="203"/>
    </row>
    <row r="173" spans="1:30" x14ac:dyDescent="0.25">
      <c r="A173" s="204" t="str">
        <f>'MEMÓRIA DE CÁLCULO - MC'!A40</f>
        <v>4.13</v>
      </c>
      <c r="B173" s="188" t="str">
        <f>VLOOKUP(A173,'MEMÓRIA DE CÁLCULO - MC'!$A$8:$J$199,4,FALSE())</f>
        <v>MONTAGEM E DESMONTAGEM DE FÔRMA DE PILARES RETANGULARES E ESTRUTURAS SIMILARES, PÉ-DIREITO SIMPLES, EM CHAPA DE MADEIRA COMPENSADA PLASTIFICADA, 14 UTILIZAÇÕES. AF_09/2020</v>
      </c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205"/>
      <c r="AB173" s="207" t="s">
        <v>90</v>
      </c>
      <c r="AC173" s="207">
        <f>SUM(AC175:AC176)</f>
        <v>19.2</v>
      </c>
      <c r="AD173" s="199" t="str">
        <f>VLOOKUP(A173,'MEMÓRIA DE CÁLCULO - MC'!$A$8:$J$199,6,FALSE())</f>
        <v>M2</v>
      </c>
    </row>
    <row r="174" spans="1:30" x14ac:dyDescent="0.25">
      <c r="A174" s="204"/>
      <c r="B174" s="191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  <c r="T174" s="192"/>
      <c r="U174" s="192"/>
      <c r="V174" s="192"/>
      <c r="W174" s="192"/>
      <c r="X174" s="192"/>
      <c r="Y174" s="192"/>
      <c r="Z174" s="192"/>
      <c r="AA174" s="206"/>
      <c r="AB174" s="207"/>
      <c r="AC174" s="207"/>
      <c r="AD174" s="199"/>
    </row>
    <row r="175" spans="1:30" x14ac:dyDescent="0.25">
      <c r="A175" s="24"/>
      <c r="B175" s="36" t="s">
        <v>375</v>
      </c>
      <c r="C175" s="27">
        <v>0.3</v>
      </c>
      <c r="D175" s="27" t="s">
        <v>79</v>
      </c>
      <c r="E175" s="27"/>
      <c r="F175" s="28" t="s">
        <v>79</v>
      </c>
      <c r="G175" s="27">
        <v>3</v>
      </c>
      <c r="H175" s="28" t="s">
        <v>79</v>
      </c>
      <c r="I175" s="28"/>
      <c r="J175" s="28" t="s">
        <v>79</v>
      </c>
      <c r="K175" s="28"/>
      <c r="L175" s="28" t="s">
        <v>79</v>
      </c>
      <c r="M175" s="28"/>
      <c r="N175" s="28" t="s">
        <v>79</v>
      </c>
      <c r="O175" s="28"/>
      <c r="P175" s="28" t="s">
        <v>79</v>
      </c>
      <c r="Q175" s="28"/>
      <c r="R175" s="28" t="s">
        <v>79</v>
      </c>
      <c r="S175" s="28"/>
      <c r="T175" s="28" t="s">
        <v>79</v>
      </c>
      <c r="U175" s="28"/>
      <c r="V175" s="28" t="s">
        <v>79</v>
      </c>
      <c r="W175" s="28"/>
      <c r="X175" s="28" t="s">
        <v>79</v>
      </c>
      <c r="Y175" s="28">
        <v>16</v>
      </c>
      <c r="Z175" s="27" t="s">
        <v>79</v>
      </c>
      <c r="AA175" s="29">
        <v>1</v>
      </c>
      <c r="AB175" s="29" t="s">
        <v>88</v>
      </c>
      <c r="AC175" s="30">
        <f>C175*G175*Y175</f>
        <v>14.399999999999999</v>
      </c>
      <c r="AD175" s="31" t="str">
        <f>AD173</f>
        <v>M2</v>
      </c>
    </row>
    <row r="176" spans="1:30" x14ac:dyDescent="0.25">
      <c r="A176" s="24"/>
      <c r="B176" s="36" t="s">
        <v>376</v>
      </c>
      <c r="C176" s="27">
        <v>0.3</v>
      </c>
      <c r="D176" s="27" t="s">
        <v>79</v>
      </c>
      <c r="E176" s="27"/>
      <c r="F176" s="28" t="s">
        <v>79</v>
      </c>
      <c r="G176" s="27">
        <v>1</v>
      </c>
      <c r="H176" s="28" t="s">
        <v>79</v>
      </c>
      <c r="I176" s="28"/>
      <c r="J176" s="28" t="s">
        <v>79</v>
      </c>
      <c r="K176" s="28"/>
      <c r="L176" s="28" t="s">
        <v>79</v>
      </c>
      <c r="M176" s="28"/>
      <c r="N176" s="28" t="s">
        <v>79</v>
      </c>
      <c r="O176" s="28"/>
      <c r="P176" s="28" t="s">
        <v>79</v>
      </c>
      <c r="Q176" s="28"/>
      <c r="R176" s="28" t="s">
        <v>79</v>
      </c>
      <c r="S176" s="28"/>
      <c r="T176" s="28" t="s">
        <v>79</v>
      </c>
      <c r="U176" s="28"/>
      <c r="V176" s="28" t="s">
        <v>79</v>
      </c>
      <c r="W176" s="28"/>
      <c r="X176" s="28" t="s">
        <v>79</v>
      </c>
      <c r="Y176" s="28">
        <v>16</v>
      </c>
      <c r="Z176" s="27" t="s">
        <v>79</v>
      </c>
      <c r="AA176" s="29">
        <v>1</v>
      </c>
      <c r="AB176" s="29" t="s">
        <v>88</v>
      </c>
      <c r="AC176" s="30">
        <f>C176*G176*Y176</f>
        <v>4.8</v>
      </c>
      <c r="AD176" s="31" t="str">
        <f t="shared" ref="AD176" si="26">AD175</f>
        <v>M2</v>
      </c>
    </row>
    <row r="177" spans="1:30" x14ac:dyDescent="0.25">
      <c r="A177" s="200"/>
      <c r="B177" s="201"/>
      <c r="C177" s="201"/>
      <c r="D177" s="201"/>
      <c r="E177" s="201"/>
      <c r="F177" s="201"/>
      <c r="G177" s="201"/>
      <c r="H177" s="201"/>
      <c r="I177" s="201"/>
      <c r="J177" s="201"/>
      <c r="K177" s="201"/>
      <c r="L177" s="201"/>
      <c r="M177" s="201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/>
      <c r="X177" s="201"/>
      <c r="Y177" s="201"/>
      <c r="Z177" s="201"/>
      <c r="AA177" s="202"/>
      <c r="AB177" s="201"/>
      <c r="AC177" s="201"/>
      <c r="AD177" s="203"/>
    </row>
    <row r="178" spans="1:30" x14ac:dyDescent="0.25">
      <c r="A178" s="204" t="str">
        <f>'MEMÓRIA DE CÁLCULO - MC'!A41</f>
        <v>4.14</v>
      </c>
      <c r="B178" s="188" t="str">
        <f>VLOOKUP(A178,'MEMÓRIA DE CÁLCULO - MC'!$A$8:$J$199,4,FALSE())</f>
        <v>FABRICAÇÃO DE FÔRMA PARA VIGAS, EM CHAPA DE MADEIRA COMPENSADA PLASTIFICADA, E = 18 MM. AF_09/2020</v>
      </c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  <c r="AA178" s="205"/>
      <c r="AB178" s="207" t="s">
        <v>90</v>
      </c>
      <c r="AC178" s="207">
        <f>SUM(AC180:AC181)</f>
        <v>31.064999999999998</v>
      </c>
      <c r="AD178" s="199" t="str">
        <f>VLOOKUP(A178,'MEMÓRIA DE CÁLCULO - MC'!$A$8:$J$199,6,FALSE())</f>
        <v>M2</v>
      </c>
    </row>
    <row r="179" spans="1:30" x14ac:dyDescent="0.25">
      <c r="A179" s="204"/>
      <c r="B179" s="191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  <c r="AA179" s="206"/>
      <c r="AB179" s="207"/>
      <c r="AC179" s="207"/>
      <c r="AD179" s="199"/>
    </row>
    <row r="180" spans="1:30" x14ac:dyDescent="0.25">
      <c r="A180" s="24"/>
      <c r="B180" s="36" t="s">
        <v>386</v>
      </c>
      <c r="C180" s="26">
        <f>$C$105</f>
        <v>52.8</v>
      </c>
      <c r="D180" s="27" t="s">
        <v>79</v>
      </c>
      <c r="E180" s="27"/>
      <c r="F180" s="28" t="s">
        <v>79</v>
      </c>
      <c r="G180" s="27">
        <v>0.3</v>
      </c>
      <c r="H180" s="28" t="s">
        <v>79</v>
      </c>
      <c r="I180" s="28"/>
      <c r="J180" s="28" t="s">
        <v>79</v>
      </c>
      <c r="K180" s="28"/>
      <c r="L180" s="28" t="s">
        <v>79</v>
      </c>
      <c r="M180" s="28"/>
      <c r="N180" s="28" t="s">
        <v>79</v>
      </c>
      <c r="O180" s="28"/>
      <c r="P180" s="28" t="s">
        <v>79</v>
      </c>
      <c r="Q180" s="28"/>
      <c r="R180" s="28" t="s">
        <v>79</v>
      </c>
      <c r="S180" s="28"/>
      <c r="T180" s="28" t="s">
        <v>79</v>
      </c>
      <c r="U180" s="28"/>
      <c r="V180" s="28" t="s">
        <v>79</v>
      </c>
      <c r="W180" s="28"/>
      <c r="X180" s="28" t="s">
        <v>79</v>
      </c>
      <c r="Y180" s="28"/>
      <c r="Z180" s="27" t="s">
        <v>79</v>
      </c>
      <c r="AA180" s="29">
        <v>1</v>
      </c>
      <c r="AB180" s="29" t="s">
        <v>88</v>
      </c>
      <c r="AC180" s="30">
        <f>C180*G180*AA180</f>
        <v>15.839999999999998</v>
      </c>
      <c r="AD180" s="31" t="str">
        <f>AD178</f>
        <v>M2</v>
      </c>
    </row>
    <row r="181" spans="1:30" x14ac:dyDescent="0.25">
      <c r="A181" s="24"/>
      <c r="B181" s="36" t="s">
        <v>379</v>
      </c>
      <c r="C181" s="26">
        <f>$C$106</f>
        <v>50.75</v>
      </c>
      <c r="D181" s="27" t="s">
        <v>79</v>
      </c>
      <c r="E181" s="27"/>
      <c r="F181" s="28" t="s">
        <v>79</v>
      </c>
      <c r="G181" s="27">
        <v>0.3</v>
      </c>
      <c r="H181" s="28" t="s">
        <v>79</v>
      </c>
      <c r="I181" s="28"/>
      <c r="J181" s="28" t="s">
        <v>79</v>
      </c>
      <c r="K181" s="28"/>
      <c r="L181" s="28" t="s">
        <v>79</v>
      </c>
      <c r="M181" s="28"/>
      <c r="N181" s="28" t="s">
        <v>79</v>
      </c>
      <c r="O181" s="28"/>
      <c r="P181" s="28" t="s">
        <v>79</v>
      </c>
      <c r="Q181" s="28"/>
      <c r="R181" s="28" t="s">
        <v>79</v>
      </c>
      <c r="S181" s="28"/>
      <c r="T181" s="28" t="s">
        <v>79</v>
      </c>
      <c r="U181" s="28"/>
      <c r="V181" s="28" t="s">
        <v>79</v>
      </c>
      <c r="W181" s="28"/>
      <c r="X181" s="28" t="s">
        <v>79</v>
      </c>
      <c r="Y181" s="28"/>
      <c r="Z181" s="27" t="s">
        <v>79</v>
      </c>
      <c r="AA181" s="29">
        <v>1</v>
      </c>
      <c r="AB181" s="29" t="s">
        <v>88</v>
      </c>
      <c r="AC181" s="30">
        <f>C181*G181*AA181</f>
        <v>15.225</v>
      </c>
      <c r="AD181" s="31" t="str">
        <f>AD180</f>
        <v>M2</v>
      </c>
    </row>
    <row r="182" spans="1:30" x14ac:dyDescent="0.25">
      <c r="A182" s="200"/>
      <c r="B182" s="201"/>
      <c r="C182" s="201"/>
      <c r="D182" s="201"/>
      <c r="E182" s="201"/>
      <c r="F182" s="201"/>
      <c r="G182" s="201"/>
      <c r="H182" s="201"/>
      <c r="I182" s="201"/>
      <c r="J182" s="201"/>
      <c r="K182" s="201"/>
      <c r="L182" s="201"/>
      <c r="M182" s="201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1"/>
      <c r="AA182" s="202"/>
      <c r="AB182" s="201"/>
      <c r="AC182" s="201"/>
      <c r="AD182" s="203"/>
    </row>
    <row r="183" spans="1:30" x14ac:dyDescent="0.25">
      <c r="A183" s="204" t="str">
        <f>'MEMÓRIA DE CÁLCULO - MC'!A42</f>
        <v>4.15</v>
      </c>
      <c r="B183" s="188" t="str">
        <f>VLOOKUP(A183,'MEMÓRIA DE CÁLCULO - MC'!$A$8:$J$199,4,FALSE())</f>
        <v>MONTAGEM E DESMONTAGEM DE FÔRMA DE VIGA, ESCORAMENTO COM GARFO DE MADEIRA, PÉ-DIREITO SIMPLES, EM CHAPA DE MADEIRA PLASTIFICADA, 18 UTILIZAÇÕES. AF_09/2020</v>
      </c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189"/>
      <c r="AA183" s="205"/>
      <c r="AB183" s="207" t="s">
        <v>90</v>
      </c>
      <c r="AC183" s="207">
        <f>SUM(AC185:AC186)</f>
        <v>31.064999999999998</v>
      </c>
      <c r="AD183" s="199" t="str">
        <f>VLOOKUP(A183,'MEMÓRIA DE CÁLCULO - MC'!$A$8:$J$199,6,FALSE())</f>
        <v>M2</v>
      </c>
    </row>
    <row r="184" spans="1:30" x14ac:dyDescent="0.25">
      <c r="A184" s="204"/>
      <c r="B184" s="191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  <c r="S184" s="192"/>
      <c r="T184" s="192"/>
      <c r="U184" s="192"/>
      <c r="V184" s="192"/>
      <c r="W184" s="192"/>
      <c r="X184" s="192"/>
      <c r="Y184" s="192"/>
      <c r="Z184" s="192"/>
      <c r="AA184" s="206"/>
      <c r="AB184" s="207"/>
      <c r="AC184" s="207"/>
      <c r="AD184" s="199"/>
    </row>
    <row r="185" spans="1:30" x14ac:dyDescent="0.25">
      <c r="A185" s="24"/>
      <c r="B185" s="36" t="s">
        <v>386</v>
      </c>
      <c r="C185" s="26">
        <f>$C$105</f>
        <v>52.8</v>
      </c>
      <c r="D185" s="27" t="s">
        <v>79</v>
      </c>
      <c r="E185" s="27"/>
      <c r="F185" s="28" t="s">
        <v>79</v>
      </c>
      <c r="G185" s="27">
        <v>0.3</v>
      </c>
      <c r="H185" s="28" t="s">
        <v>79</v>
      </c>
      <c r="I185" s="28"/>
      <c r="J185" s="28" t="s">
        <v>79</v>
      </c>
      <c r="K185" s="28"/>
      <c r="L185" s="28" t="s">
        <v>79</v>
      </c>
      <c r="M185" s="28"/>
      <c r="N185" s="28" t="s">
        <v>79</v>
      </c>
      <c r="O185" s="28"/>
      <c r="P185" s="28" t="s">
        <v>79</v>
      </c>
      <c r="Q185" s="28"/>
      <c r="R185" s="28" t="s">
        <v>79</v>
      </c>
      <c r="S185" s="28"/>
      <c r="T185" s="28" t="s">
        <v>79</v>
      </c>
      <c r="U185" s="28"/>
      <c r="V185" s="28" t="s">
        <v>79</v>
      </c>
      <c r="W185" s="28"/>
      <c r="X185" s="28" t="s">
        <v>79</v>
      </c>
      <c r="Y185" s="28"/>
      <c r="Z185" s="27" t="s">
        <v>79</v>
      </c>
      <c r="AA185" s="29">
        <v>1</v>
      </c>
      <c r="AB185" s="29" t="s">
        <v>88</v>
      </c>
      <c r="AC185" s="30">
        <f>C185*G185*AA185</f>
        <v>15.839999999999998</v>
      </c>
      <c r="AD185" s="31" t="str">
        <f>AD183</f>
        <v>M2</v>
      </c>
    </row>
    <row r="186" spans="1:30" x14ac:dyDescent="0.25">
      <c r="A186" s="24"/>
      <c r="B186" s="36" t="s">
        <v>379</v>
      </c>
      <c r="C186" s="26">
        <f>$C$106</f>
        <v>50.75</v>
      </c>
      <c r="D186" s="27" t="s">
        <v>79</v>
      </c>
      <c r="E186" s="27"/>
      <c r="F186" s="28" t="s">
        <v>79</v>
      </c>
      <c r="G186" s="27">
        <v>0.3</v>
      </c>
      <c r="H186" s="28" t="s">
        <v>79</v>
      </c>
      <c r="I186" s="28"/>
      <c r="J186" s="28" t="s">
        <v>79</v>
      </c>
      <c r="K186" s="28"/>
      <c r="L186" s="28" t="s">
        <v>79</v>
      </c>
      <c r="M186" s="28"/>
      <c r="N186" s="28" t="s">
        <v>79</v>
      </c>
      <c r="O186" s="28"/>
      <c r="P186" s="28" t="s">
        <v>79</v>
      </c>
      <c r="Q186" s="28"/>
      <c r="R186" s="28" t="s">
        <v>79</v>
      </c>
      <c r="S186" s="28"/>
      <c r="T186" s="28" t="s">
        <v>79</v>
      </c>
      <c r="U186" s="28"/>
      <c r="V186" s="28" t="s">
        <v>79</v>
      </c>
      <c r="W186" s="28"/>
      <c r="X186" s="28" t="s">
        <v>79</v>
      </c>
      <c r="Y186" s="28"/>
      <c r="Z186" s="27" t="s">
        <v>79</v>
      </c>
      <c r="AA186" s="29">
        <v>1</v>
      </c>
      <c r="AB186" s="29" t="s">
        <v>88</v>
      </c>
      <c r="AC186" s="30">
        <f>C186*G186*AA186</f>
        <v>15.225</v>
      </c>
      <c r="AD186" s="31" t="str">
        <f>AD185</f>
        <v>M2</v>
      </c>
    </row>
    <row r="187" spans="1:30" x14ac:dyDescent="0.25">
      <c r="A187" s="200"/>
      <c r="B187" s="201"/>
      <c r="C187" s="201"/>
      <c r="D187" s="201"/>
      <c r="E187" s="201"/>
      <c r="F187" s="201"/>
      <c r="G187" s="201"/>
      <c r="H187" s="201"/>
      <c r="I187" s="201"/>
      <c r="J187" s="201"/>
      <c r="K187" s="201"/>
      <c r="L187" s="201"/>
      <c r="M187" s="201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  <c r="AA187" s="202"/>
      <c r="AB187" s="201"/>
      <c r="AC187" s="201"/>
      <c r="AD187" s="203"/>
    </row>
    <row r="188" spans="1:30" x14ac:dyDescent="0.25">
      <c r="A188" s="204" t="str">
        <f>'MEMÓRIA DE CÁLCULO - MC'!A43</f>
        <v>4.16</v>
      </c>
      <c r="B188" s="188" t="str">
        <f>VLOOKUP(A188,'MEMÓRIA DE CÁLCULO - MC'!$A$8:$J$199,4,FALSE())</f>
        <v>CONCRETO FCK = 30MPA, TRAÇO 1:1,9:2,3 (EM MASSA SECA DE CIMENTO/ AREIA MÉDIA/ SEIXO ROLADO) - PREPARO MECÂNICO COM BETONEIRA 400 L. AF_05/2021</v>
      </c>
      <c r="C188" s="189"/>
      <c r="D188" s="189"/>
      <c r="E188" s="189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205"/>
      <c r="AB188" s="207" t="s">
        <v>90</v>
      </c>
      <c r="AC188" s="207">
        <f>SUM(AC190:AC195)</f>
        <v>9.7251000000000012</v>
      </c>
      <c r="AD188" s="199" t="str">
        <f>VLOOKUP(A188,'MEMÓRIA DE CÁLCULO - MC'!$A$8:$J$199,6,FALSE())</f>
        <v>M3</v>
      </c>
    </row>
    <row r="189" spans="1:30" x14ac:dyDescent="0.25">
      <c r="A189" s="204"/>
      <c r="B189" s="191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  <c r="S189" s="192"/>
      <c r="T189" s="192"/>
      <c r="U189" s="192"/>
      <c r="V189" s="192"/>
      <c r="W189" s="192"/>
      <c r="X189" s="192"/>
      <c r="Y189" s="192"/>
      <c r="Z189" s="192"/>
      <c r="AA189" s="206"/>
      <c r="AB189" s="207"/>
      <c r="AC189" s="207"/>
      <c r="AD189" s="199"/>
    </row>
    <row r="190" spans="1:30" x14ac:dyDescent="0.25">
      <c r="A190" s="24"/>
      <c r="B190" s="36" t="s">
        <v>375</v>
      </c>
      <c r="C190" s="26">
        <v>0.3</v>
      </c>
      <c r="D190" s="27" t="s">
        <v>79</v>
      </c>
      <c r="E190" s="27">
        <v>0.14000000000000001</v>
      </c>
      <c r="F190" s="28" t="s">
        <v>79</v>
      </c>
      <c r="G190" s="27">
        <v>3</v>
      </c>
      <c r="H190" s="28" t="s">
        <v>79</v>
      </c>
      <c r="I190" s="28"/>
      <c r="J190" s="28" t="s">
        <v>79</v>
      </c>
      <c r="K190" s="28"/>
      <c r="L190" s="28" t="s">
        <v>79</v>
      </c>
      <c r="M190" s="28"/>
      <c r="N190" s="28" t="s">
        <v>79</v>
      </c>
      <c r="O190" s="28"/>
      <c r="P190" s="28" t="s">
        <v>79</v>
      </c>
      <c r="Q190" s="28"/>
      <c r="R190" s="28" t="s">
        <v>79</v>
      </c>
      <c r="S190" s="28"/>
      <c r="T190" s="28" t="s">
        <v>79</v>
      </c>
      <c r="U190" s="28"/>
      <c r="V190" s="28" t="s">
        <v>79</v>
      </c>
      <c r="W190" s="28"/>
      <c r="X190" s="28" t="s">
        <v>79</v>
      </c>
      <c r="Y190" s="28">
        <v>16</v>
      </c>
      <c r="Z190" s="27" t="s">
        <v>79</v>
      </c>
      <c r="AA190" s="29">
        <v>1</v>
      </c>
      <c r="AB190" s="29" t="s">
        <v>88</v>
      </c>
      <c r="AC190" s="30">
        <f>C190*E190*G190*Y190*AA190</f>
        <v>2.016</v>
      </c>
      <c r="AD190" s="31" t="str">
        <f>AD188</f>
        <v>M3</v>
      </c>
    </row>
    <row r="191" spans="1:30" x14ac:dyDescent="0.25">
      <c r="A191" s="24"/>
      <c r="B191" s="36" t="s">
        <v>376</v>
      </c>
      <c r="C191" s="26">
        <v>0.3</v>
      </c>
      <c r="D191" s="27" t="s">
        <v>79</v>
      </c>
      <c r="E191" s="27">
        <v>0.14000000000000001</v>
      </c>
      <c r="F191" s="28" t="s">
        <v>79</v>
      </c>
      <c r="G191" s="27">
        <v>1</v>
      </c>
      <c r="H191" s="28" t="s">
        <v>79</v>
      </c>
      <c r="I191" s="28"/>
      <c r="J191" s="28" t="s">
        <v>79</v>
      </c>
      <c r="K191" s="28"/>
      <c r="L191" s="28" t="s">
        <v>79</v>
      </c>
      <c r="M191" s="28"/>
      <c r="N191" s="28" t="s">
        <v>79</v>
      </c>
      <c r="O191" s="28"/>
      <c r="P191" s="28" t="s">
        <v>79</v>
      </c>
      <c r="Q191" s="28"/>
      <c r="R191" s="28" t="s">
        <v>79</v>
      </c>
      <c r="S191" s="28"/>
      <c r="T191" s="28" t="s">
        <v>79</v>
      </c>
      <c r="U191" s="28"/>
      <c r="V191" s="28" t="s">
        <v>79</v>
      </c>
      <c r="W191" s="28"/>
      <c r="X191" s="28" t="s">
        <v>79</v>
      </c>
      <c r="Y191" s="28">
        <v>16</v>
      </c>
      <c r="Z191" s="27" t="s">
        <v>79</v>
      </c>
      <c r="AA191" s="29">
        <v>1</v>
      </c>
      <c r="AB191" s="29" t="s">
        <v>88</v>
      </c>
      <c r="AC191" s="30">
        <f t="shared" ref="AC191:AC195" si="27">C191*E191*G191*Y191*AA191</f>
        <v>0.67200000000000004</v>
      </c>
      <c r="AD191" s="31" t="str">
        <f t="shared" ref="AD191:AD193" si="28">AD190</f>
        <v>M3</v>
      </c>
    </row>
    <row r="192" spans="1:30" x14ac:dyDescent="0.25">
      <c r="A192" s="24"/>
      <c r="B192" s="36" t="s">
        <v>386</v>
      </c>
      <c r="C192" s="26">
        <f>$C$105</f>
        <v>52.8</v>
      </c>
      <c r="D192" s="27" t="s">
        <v>79</v>
      </c>
      <c r="E192" s="27">
        <v>0.14000000000000001</v>
      </c>
      <c r="F192" s="28" t="s">
        <v>79</v>
      </c>
      <c r="G192" s="27">
        <v>0.3</v>
      </c>
      <c r="H192" s="28" t="s">
        <v>79</v>
      </c>
      <c r="I192" s="28"/>
      <c r="J192" s="28" t="s">
        <v>79</v>
      </c>
      <c r="K192" s="28"/>
      <c r="L192" s="28" t="s">
        <v>79</v>
      </c>
      <c r="M192" s="28"/>
      <c r="N192" s="28" t="s">
        <v>79</v>
      </c>
      <c r="O192" s="28"/>
      <c r="P192" s="28" t="s">
        <v>79</v>
      </c>
      <c r="Q192" s="28"/>
      <c r="R192" s="28" t="s">
        <v>79</v>
      </c>
      <c r="S192" s="28"/>
      <c r="T192" s="28" t="s">
        <v>79</v>
      </c>
      <c r="U192" s="28"/>
      <c r="V192" s="28" t="s">
        <v>79</v>
      </c>
      <c r="W192" s="28"/>
      <c r="X192" s="28" t="s">
        <v>79</v>
      </c>
      <c r="Y192" s="28"/>
      <c r="Z192" s="27" t="s">
        <v>79</v>
      </c>
      <c r="AA192" s="29">
        <v>1</v>
      </c>
      <c r="AB192" s="29" t="s">
        <v>88</v>
      </c>
      <c r="AC192" s="30">
        <f>C192*E192*G192*AA192</f>
        <v>2.2176</v>
      </c>
      <c r="AD192" s="31" t="str">
        <f t="shared" si="28"/>
        <v>M3</v>
      </c>
    </row>
    <row r="193" spans="1:30" x14ac:dyDescent="0.25">
      <c r="A193" s="24"/>
      <c r="B193" s="36" t="s">
        <v>379</v>
      </c>
      <c r="C193" s="26">
        <f>$C$106</f>
        <v>50.75</v>
      </c>
      <c r="D193" s="27" t="s">
        <v>79</v>
      </c>
      <c r="E193" s="27">
        <v>0.14000000000000001</v>
      </c>
      <c r="F193" s="28" t="s">
        <v>79</v>
      </c>
      <c r="G193" s="27">
        <v>0.3</v>
      </c>
      <c r="H193" s="28" t="s">
        <v>79</v>
      </c>
      <c r="I193" s="28"/>
      <c r="J193" s="28" t="s">
        <v>79</v>
      </c>
      <c r="K193" s="28"/>
      <c r="L193" s="28" t="s">
        <v>79</v>
      </c>
      <c r="M193" s="28"/>
      <c r="N193" s="28" t="s">
        <v>79</v>
      </c>
      <c r="O193" s="28"/>
      <c r="P193" s="28" t="s">
        <v>79</v>
      </c>
      <c r="Q193" s="28"/>
      <c r="R193" s="28" t="s">
        <v>79</v>
      </c>
      <c r="S193" s="28"/>
      <c r="T193" s="28" t="s">
        <v>79</v>
      </c>
      <c r="U193" s="28"/>
      <c r="V193" s="28" t="s">
        <v>79</v>
      </c>
      <c r="W193" s="28"/>
      <c r="X193" s="28" t="s">
        <v>79</v>
      </c>
      <c r="Y193" s="28"/>
      <c r="Z193" s="27" t="s">
        <v>79</v>
      </c>
      <c r="AA193" s="29">
        <v>1</v>
      </c>
      <c r="AB193" s="29" t="s">
        <v>88</v>
      </c>
      <c r="AC193" s="30">
        <f>C193*E193*G193*AA193</f>
        <v>2.1315</v>
      </c>
      <c r="AD193" s="31" t="str">
        <f t="shared" si="28"/>
        <v>M3</v>
      </c>
    </row>
    <row r="194" spans="1:30" x14ac:dyDescent="0.25">
      <c r="A194" s="24"/>
      <c r="B194" s="36" t="s">
        <v>375</v>
      </c>
      <c r="C194" s="27">
        <v>0.3</v>
      </c>
      <c r="D194" s="27" t="s">
        <v>79</v>
      </c>
      <c r="E194" s="27">
        <v>0.14000000000000001</v>
      </c>
      <c r="F194" s="28" t="s">
        <v>79</v>
      </c>
      <c r="G194" s="27">
        <v>3</v>
      </c>
      <c r="H194" s="28" t="s">
        <v>79</v>
      </c>
      <c r="I194" s="28"/>
      <c r="J194" s="28" t="s">
        <v>79</v>
      </c>
      <c r="K194" s="28"/>
      <c r="L194" s="28" t="s">
        <v>79</v>
      </c>
      <c r="M194" s="28"/>
      <c r="N194" s="28" t="s">
        <v>79</v>
      </c>
      <c r="O194" s="28"/>
      <c r="P194" s="28" t="s">
        <v>79</v>
      </c>
      <c r="Q194" s="28"/>
      <c r="R194" s="28" t="s">
        <v>79</v>
      </c>
      <c r="S194" s="28"/>
      <c r="T194" s="28" t="s">
        <v>79</v>
      </c>
      <c r="U194" s="28"/>
      <c r="V194" s="28" t="s">
        <v>79</v>
      </c>
      <c r="W194" s="28"/>
      <c r="X194" s="28" t="s">
        <v>79</v>
      </c>
      <c r="Y194" s="28">
        <v>16</v>
      </c>
      <c r="Z194" s="27" t="s">
        <v>79</v>
      </c>
      <c r="AA194" s="29">
        <v>1</v>
      </c>
      <c r="AB194" s="29" t="s">
        <v>88</v>
      </c>
      <c r="AC194" s="30">
        <f t="shared" si="27"/>
        <v>2.016</v>
      </c>
      <c r="AD194" s="31" t="str">
        <f>AD192</f>
        <v>M3</v>
      </c>
    </row>
    <row r="195" spans="1:30" x14ac:dyDescent="0.25">
      <c r="A195" s="24"/>
      <c r="B195" s="36" t="s">
        <v>376</v>
      </c>
      <c r="C195" s="27">
        <v>0.3</v>
      </c>
      <c r="D195" s="27" t="s">
        <v>79</v>
      </c>
      <c r="E195" s="27">
        <v>0.14000000000000001</v>
      </c>
      <c r="F195" s="28" t="s">
        <v>79</v>
      </c>
      <c r="G195" s="27">
        <v>1</v>
      </c>
      <c r="H195" s="28" t="s">
        <v>79</v>
      </c>
      <c r="I195" s="28"/>
      <c r="J195" s="28" t="s">
        <v>79</v>
      </c>
      <c r="K195" s="28"/>
      <c r="L195" s="28" t="s">
        <v>79</v>
      </c>
      <c r="M195" s="28"/>
      <c r="N195" s="28" t="s">
        <v>79</v>
      </c>
      <c r="O195" s="28"/>
      <c r="P195" s="28" t="s">
        <v>79</v>
      </c>
      <c r="Q195" s="28"/>
      <c r="R195" s="28" t="s">
        <v>79</v>
      </c>
      <c r="S195" s="28"/>
      <c r="T195" s="28" t="s">
        <v>79</v>
      </c>
      <c r="U195" s="28"/>
      <c r="V195" s="28" t="s">
        <v>79</v>
      </c>
      <c r="W195" s="28"/>
      <c r="X195" s="28" t="s">
        <v>79</v>
      </c>
      <c r="Y195" s="28">
        <v>16</v>
      </c>
      <c r="Z195" s="27" t="s">
        <v>79</v>
      </c>
      <c r="AA195" s="29">
        <v>1</v>
      </c>
      <c r="AB195" s="29" t="s">
        <v>88</v>
      </c>
      <c r="AC195" s="30">
        <f t="shared" si="27"/>
        <v>0.67200000000000004</v>
      </c>
      <c r="AD195" s="31" t="str">
        <f t="shared" ref="AD195" si="29">AD194</f>
        <v>M3</v>
      </c>
    </row>
    <row r="196" spans="1:30" x14ac:dyDescent="0.25">
      <c r="A196" s="200"/>
      <c r="B196" s="201"/>
      <c r="C196" s="201"/>
      <c r="D196" s="201"/>
      <c r="E196" s="201"/>
      <c r="F196" s="201"/>
      <c r="G196" s="201"/>
      <c r="H196" s="201"/>
      <c r="I196" s="201"/>
      <c r="J196" s="201"/>
      <c r="K196" s="201"/>
      <c r="L196" s="201"/>
      <c r="M196" s="201"/>
      <c r="N196" s="201"/>
      <c r="O196" s="201"/>
      <c r="P196" s="201"/>
      <c r="Q196" s="201"/>
      <c r="R196" s="201"/>
      <c r="S196" s="201"/>
      <c r="T196" s="201"/>
      <c r="U196" s="201"/>
      <c r="V196" s="201"/>
      <c r="W196" s="201"/>
      <c r="X196" s="201"/>
      <c r="Y196" s="201"/>
      <c r="Z196" s="201"/>
      <c r="AA196" s="202"/>
      <c r="AB196" s="201"/>
      <c r="AC196" s="201"/>
      <c r="AD196" s="203"/>
    </row>
    <row r="197" spans="1:30" x14ac:dyDescent="0.25">
      <c r="A197" s="204" t="str">
        <f>'MEMÓRIA DE CÁLCULO - MC'!A44</f>
        <v>4.17</v>
      </c>
      <c r="B197" s="188" t="str">
        <f>VLOOKUP(A197,'MEMÓRIA DE CÁLCULO - MC'!$A$8:$J$199,4,FALSE())</f>
        <v>LANÇAMENTO COM USO DE BALDES, ADENSAMENTO E ACABAMENTO DE CONCRETO EM ESTRUTURAS. AF_02/2022</v>
      </c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  <c r="AA197" s="205"/>
      <c r="AB197" s="207" t="s">
        <v>90</v>
      </c>
      <c r="AC197" s="207">
        <f>SUM(AC199:AC204)</f>
        <v>9.7251000000000012</v>
      </c>
      <c r="AD197" s="199" t="str">
        <f>VLOOKUP(A197,'MEMÓRIA DE CÁLCULO - MC'!$A$8:$J$199,6,FALSE())</f>
        <v>M3</v>
      </c>
    </row>
    <row r="198" spans="1:30" x14ac:dyDescent="0.25">
      <c r="A198" s="204"/>
      <c r="B198" s="191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  <c r="S198" s="192"/>
      <c r="T198" s="192"/>
      <c r="U198" s="192"/>
      <c r="V198" s="192"/>
      <c r="W198" s="192"/>
      <c r="X198" s="192"/>
      <c r="Y198" s="192"/>
      <c r="Z198" s="192"/>
      <c r="AA198" s="206"/>
      <c r="AB198" s="207"/>
      <c r="AC198" s="207"/>
      <c r="AD198" s="199"/>
    </row>
    <row r="199" spans="1:30" x14ac:dyDescent="0.25">
      <c r="A199" s="24"/>
      <c r="B199" s="36" t="s">
        <v>375</v>
      </c>
      <c r="C199" s="26">
        <v>0.3</v>
      </c>
      <c r="D199" s="27" t="s">
        <v>79</v>
      </c>
      <c r="E199" s="27">
        <v>0.14000000000000001</v>
      </c>
      <c r="F199" s="28" t="s">
        <v>79</v>
      </c>
      <c r="G199" s="27">
        <v>3</v>
      </c>
      <c r="H199" s="28" t="s">
        <v>79</v>
      </c>
      <c r="I199" s="28"/>
      <c r="J199" s="28" t="s">
        <v>79</v>
      </c>
      <c r="K199" s="28"/>
      <c r="L199" s="28" t="s">
        <v>79</v>
      </c>
      <c r="M199" s="28"/>
      <c r="N199" s="28" t="s">
        <v>79</v>
      </c>
      <c r="O199" s="28"/>
      <c r="P199" s="28" t="s">
        <v>79</v>
      </c>
      <c r="Q199" s="28"/>
      <c r="R199" s="28" t="s">
        <v>79</v>
      </c>
      <c r="S199" s="28"/>
      <c r="T199" s="28" t="s">
        <v>79</v>
      </c>
      <c r="U199" s="28"/>
      <c r="V199" s="28" t="s">
        <v>79</v>
      </c>
      <c r="W199" s="28"/>
      <c r="X199" s="28" t="s">
        <v>79</v>
      </c>
      <c r="Y199" s="28">
        <v>16</v>
      </c>
      <c r="Z199" s="27" t="s">
        <v>79</v>
      </c>
      <c r="AA199" s="29">
        <v>1</v>
      </c>
      <c r="AB199" s="29" t="s">
        <v>88</v>
      </c>
      <c r="AC199" s="30">
        <f>C199*E199*G199*Y199*AA199</f>
        <v>2.016</v>
      </c>
      <c r="AD199" s="31" t="str">
        <f>AD197</f>
        <v>M3</v>
      </c>
    </row>
    <row r="200" spans="1:30" x14ac:dyDescent="0.25">
      <c r="A200" s="24"/>
      <c r="B200" s="36" t="s">
        <v>376</v>
      </c>
      <c r="C200" s="26">
        <v>0.3</v>
      </c>
      <c r="D200" s="27" t="s">
        <v>79</v>
      </c>
      <c r="E200" s="27">
        <v>0.14000000000000001</v>
      </c>
      <c r="F200" s="28" t="s">
        <v>79</v>
      </c>
      <c r="G200" s="27">
        <v>1</v>
      </c>
      <c r="H200" s="28" t="s">
        <v>79</v>
      </c>
      <c r="I200" s="28"/>
      <c r="J200" s="28" t="s">
        <v>79</v>
      </c>
      <c r="K200" s="28"/>
      <c r="L200" s="28" t="s">
        <v>79</v>
      </c>
      <c r="M200" s="28"/>
      <c r="N200" s="28" t="s">
        <v>79</v>
      </c>
      <c r="O200" s="28"/>
      <c r="P200" s="28" t="s">
        <v>79</v>
      </c>
      <c r="Q200" s="28"/>
      <c r="R200" s="28" t="s">
        <v>79</v>
      </c>
      <c r="S200" s="28"/>
      <c r="T200" s="28" t="s">
        <v>79</v>
      </c>
      <c r="U200" s="28"/>
      <c r="V200" s="28" t="s">
        <v>79</v>
      </c>
      <c r="W200" s="28"/>
      <c r="X200" s="28" t="s">
        <v>79</v>
      </c>
      <c r="Y200" s="28">
        <v>16</v>
      </c>
      <c r="Z200" s="27" t="s">
        <v>79</v>
      </c>
      <c r="AA200" s="29">
        <v>1</v>
      </c>
      <c r="AB200" s="29" t="s">
        <v>88</v>
      </c>
      <c r="AC200" s="30">
        <f t="shared" ref="AC200" si="30">C200*E200*G200*Y200*AA200</f>
        <v>0.67200000000000004</v>
      </c>
      <c r="AD200" s="31" t="str">
        <f t="shared" ref="AD200:AD202" si="31">AD199</f>
        <v>M3</v>
      </c>
    </row>
    <row r="201" spans="1:30" x14ac:dyDescent="0.25">
      <c r="A201" s="24"/>
      <c r="B201" s="36" t="s">
        <v>386</v>
      </c>
      <c r="C201" s="26">
        <f>$C$105</f>
        <v>52.8</v>
      </c>
      <c r="D201" s="27" t="s">
        <v>79</v>
      </c>
      <c r="E201" s="27">
        <v>0.14000000000000001</v>
      </c>
      <c r="F201" s="28" t="s">
        <v>79</v>
      </c>
      <c r="G201" s="27">
        <v>0.3</v>
      </c>
      <c r="H201" s="28" t="s">
        <v>79</v>
      </c>
      <c r="I201" s="28"/>
      <c r="J201" s="28" t="s">
        <v>79</v>
      </c>
      <c r="K201" s="28"/>
      <c r="L201" s="28" t="s">
        <v>79</v>
      </c>
      <c r="M201" s="28"/>
      <c r="N201" s="28" t="s">
        <v>79</v>
      </c>
      <c r="O201" s="28"/>
      <c r="P201" s="28" t="s">
        <v>79</v>
      </c>
      <c r="Q201" s="28"/>
      <c r="R201" s="28" t="s">
        <v>79</v>
      </c>
      <c r="S201" s="28"/>
      <c r="T201" s="28" t="s">
        <v>79</v>
      </c>
      <c r="U201" s="28"/>
      <c r="V201" s="28" t="s">
        <v>79</v>
      </c>
      <c r="W201" s="28"/>
      <c r="X201" s="28" t="s">
        <v>79</v>
      </c>
      <c r="Y201" s="28"/>
      <c r="Z201" s="27" t="s">
        <v>79</v>
      </c>
      <c r="AA201" s="29">
        <v>1</v>
      </c>
      <c r="AB201" s="29" t="s">
        <v>88</v>
      </c>
      <c r="AC201" s="30">
        <f>C201*E201*G201*AA201</f>
        <v>2.2176</v>
      </c>
      <c r="AD201" s="31" t="str">
        <f t="shared" si="31"/>
        <v>M3</v>
      </c>
    </row>
    <row r="202" spans="1:30" x14ac:dyDescent="0.25">
      <c r="A202" s="24"/>
      <c r="B202" s="36" t="s">
        <v>379</v>
      </c>
      <c r="C202" s="26">
        <f>$C$106</f>
        <v>50.75</v>
      </c>
      <c r="D202" s="27" t="s">
        <v>79</v>
      </c>
      <c r="E202" s="27">
        <v>0.14000000000000001</v>
      </c>
      <c r="F202" s="28" t="s">
        <v>79</v>
      </c>
      <c r="G202" s="27">
        <v>0.3</v>
      </c>
      <c r="H202" s="28" t="s">
        <v>79</v>
      </c>
      <c r="I202" s="28"/>
      <c r="J202" s="28" t="s">
        <v>79</v>
      </c>
      <c r="K202" s="28"/>
      <c r="L202" s="28" t="s">
        <v>79</v>
      </c>
      <c r="M202" s="28"/>
      <c r="N202" s="28" t="s">
        <v>79</v>
      </c>
      <c r="O202" s="28"/>
      <c r="P202" s="28" t="s">
        <v>79</v>
      </c>
      <c r="Q202" s="28"/>
      <c r="R202" s="28" t="s">
        <v>79</v>
      </c>
      <c r="S202" s="28"/>
      <c r="T202" s="28" t="s">
        <v>79</v>
      </c>
      <c r="U202" s="28"/>
      <c r="V202" s="28" t="s">
        <v>79</v>
      </c>
      <c r="W202" s="28"/>
      <c r="X202" s="28" t="s">
        <v>79</v>
      </c>
      <c r="Y202" s="28"/>
      <c r="Z202" s="27" t="s">
        <v>79</v>
      </c>
      <c r="AA202" s="29">
        <v>1</v>
      </c>
      <c r="AB202" s="29" t="s">
        <v>88</v>
      </c>
      <c r="AC202" s="30">
        <f>C202*E202*G202*AA202</f>
        <v>2.1315</v>
      </c>
      <c r="AD202" s="31" t="str">
        <f t="shared" si="31"/>
        <v>M3</v>
      </c>
    </row>
    <row r="203" spans="1:30" x14ac:dyDescent="0.25">
      <c r="A203" s="24"/>
      <c r="B203" s="36" t="s">
        <v>375</v>
      </c>
      <c r="C203" s="27">
        <v>0.3</v>
      </c>
      <c r="D203" s="27" t="s">
        <v>79</v>
      </c>
      <c r="E203" s="27">
        <v>0.14000000000000001</v>
      </c>
      <c r="F203" s="28" t="s">
        <v>79</v>
      </c>
      <c r="G203" s="27">
        <v>3</v>
      </c>
      <c r="H203" s="28" t="s">
        <v>79</v>
      </c>
      <c r="I203" s="28"/>
      <c r="J203" s="28" t="s">
        <v>79</v>
      </c>
      <c r="K203" s="28"/>
      <c r="L203" s="28" t="s">
        <v>79</v>
      </c>
      <c r="M203" s="28"/>
      <c r="N203" s="28" t="s">
        <v>79</v>
      </c>
      <c r="O203" s="28"/>
      <c r="P203" s="28" t="s">
        <v>79</v>
      </c>
      <c r="Q203" s="28"/>
      <c r="R203" s="28" t="s">
        <v>79</v>
      </c>
      <c r="S203" s="28"/>
      <c r="T203" s="28" t="s">
        <v>79</v>
      </c>
      <c r="U203" s="28"/>
      <c r="V203" s="28" t="s">
        <v>79</v>
      </c>
      <c r="W203" s="28"/>
      <c r="X203" s="28" t="s">
        <v>79</v>
      </c>
      <c r="Y203" s="28">
        <v>16</v>
      </c>
      <c r="Z203" s="27" t="s">
        <v>79</v>
      </c>
      <c r="AA203" s="29">
        <v>1</v>
      </c>
      <c r="AB203" s="29" t="s">
        <v>88</v>
      </c>
      <c r="AC203" s="30">
        <f t="shared" ref="AC203:AC204" si="32">C203*E203*G203*Y203*AA203</f>
        <v>2.016</v>
      </c>
      <c r="AD203" s="31" t="str">
        <f>AD201</f>
        <v>M3</v>
      </c>
    </row>
    <row r="204" spans="1:30" x14ac:dyDescent="0.25">
      <c r="A204" s="24"/>
      <c r="B204" s="36" t="s">
        <v>376</v>
      </c>
      <c r="C204" s="27">
        <v>0.3</v>
      </c>
      <c r="D204" s="27" t="s">
        <v>79</v>
      </c>
      <c r="E204" s="27">
        <v>0.14000000000000001</v>
      </c>
      <c r="F204" s="28" t="s">
        <v>79</v>
      </c>
      <c r="G204" s="27">
        <v>1</v>
      </c>
      <c r="H204" s="28" t="s">
        <v>79</v>
      </c>
      <c r="I204" s="28"/>
      <c r="J204" s="28" t="s">
        <v>79</v>
      </c>
      <c r="K204" s="28"/>
      <c r="L204" s="28" t="s">
        <v>79</v>
      </c>
      <c r="M204" s="28"/>
      <c r="N204" s="28" t="s">
        <v>79</v>
      </c>
      <c r="O204" s="28"/>
      <c r="P204" s="28" t="s">
        <v>79</v>
      </c>
      <c r="Q204" s="28"/>
      <c r="R204" s="28" t="s">
        <v>79</v>
      </c>
      <c r="S204" s="28"/>
      <c r="T204" s="28" t="s">
        <v>79</v>
      </c>
      <c r="U204" s="28"/>
      <c r="V204" s="28" t="s">
        <v>79</v>
      </c>
      <c r="W204" s="28"/>
      <c r="X204" s="28" t="s">
        <v>79</v>
      </c>
      <c r="Y204" s="28">
        <v>16</v>
      </c>
      <c r="Z204" s="27" t="s">
        <v>79</v>
      </c>
      <c r="AA204" s="29">
        <v>1</v>
      </c>
      <c r="AB204" s="29" t="s">
        <v>88</v>
      </c>
      <c r="AC204" s="30">
        <f t="shared" si="32"/>
        <v>0.67200000000000004</v>
      </c>
      <c r="AD204" s="31" t="str">
        <f t="shared" ref="AD204" si="33">AD203</f>
        <v>M3</v>
      </c>
    </row>
    <row r="205" spans="1:30" x14ac:dyDescent="0.25">
      <c r="A205" s="194"/>
      <c r="B205" s="195"/>
      <c r="C205" s="195"/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  <c r="R205" s="195"/>
      <c r="S205" s="195"/>
      <c r="T205" s="195"/>
      <c r="U205" s="195"/>
      <c r="V205" s="195"/>
      <c r="W205" s="195"/>
      <c r="X205" s="195"/>
      <c r="Y205" s="195"/>
      <c r="Z205" s="195"/>
      <c r="AA205" s="195"/>
      <c r="AB205" s="195"/>
      <c r="AC205" s="195"/>
      <c r="AD205" s="196"/>
    </row>
    <row r="206" spans="1:30" x14ac:dyDescent="0.25">
      <c r="A206" s="197" t="str">
        <f>'MEMÓRIA DE CÁLCULO - MC'!A45</f>
        <v>4.18</v>
      </c>
      <c r="B206" s="188" t="str">
        <f>VLOOKUP(A206,'MEMÓRIA DE CÁLCULO - MC'!$A$8:$J$199,4,FALSE())</f>
        <v>VERGA MOLDADA IN LOCO EM CONCRETO, ESPESSURA DE *15* CM. AF_03/2024</v>
      </c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  <c r="AA206" s="190"/>
      <c r="AB206" s="186" t="s">
        <v>90</v>
      </c>
      <c r="AC206" s="186">
        <f>SUM(AC208:AC209)</f>
        <v>10.6</v>
      </c>
      <c r="AD206" s="184" t="str">
        <f>VLOOKUP(A206,'MEMÓRIA DE CÁLCULO - MC'!$A$8:$J$199,6,FALSE())</f>
        <v>M</v>
      </c>
    </row>
    <row r="207" spans="1:30" x14ac:dyDescent="0.25">
      <c r="A207" s="198"/>
      <c r="B207" s="191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  <c r="S207" s="192"/>
      <c r="T207" s="192"/>
      <c r="U207" s="192"/>
      <c r="V207" s="192"/>
      <c r="W207" s="192"/>
      <c r="X207" s="192"/>
      <c r="Y207" s="192"/>
      <c r="Z207" s="192"/>
      <c r="AA207" s="193"/>
      <c r="AB207" s="187"/>
      <c r="AC207" s="187"/>
      <c r="AD207" s="185"/>
    </row>
    <row r="208" spans="1:30" x14ac:dyDescent="0.25">
      <c r="A208" s="24"/>
      <c r="B208" s="25" t="s">
        <v>387</v>
      </c>
      <c r="C208" s="26">
        <v>1.8</v>
      </c>
      <c r="D208" s="27" t="s">
        <v>79</v>
      </c>
      <c r="E208" s="27"/>
      <c r="F208" s="28" t="s">
        <v>79</v>
      </c>
      <c r="G208" s="27"/>
      <c r="H208" s="28" t="s">
        <v>79</v>
      </c>
      <c r="I208" s="28"/>
      <c r="J208" s="28" t="s">
        <v>79</v>
      </c>
      <c r="K208" s="28"/>
      <c r="L208" s="28" t="s">
        <v>79</v>
      </c>
      <c r="M208" s="28"/>
      <c r="N208" s="28" t="s">
        <v>79</v>
      </c>
      <c r="O208" s="28"/>
      <c r="P208" s="28" t="s">
        <v>79</v>
      </c>
      <c r="Q208" s="28"/>
      <c r="R208" s="28" t="s">
        <v>79</v>
      </c>
      <c r="S208" s="28"/>
      <c r="T208" s="28" t="s">
        <v>79</v>
      </c>
      <c r="U208" s="28"/>
      <c r="V208" s="28" t="s">
        <v>79</v>
      </c>
      <c r="W208" s="28"/>
      <c r="X208" s="28" t="s">
        <v>79</v>
      </c>
      <c r="Y208" s="28">
        <v>2</v>
      </c>
      <c r="Z208" s="27" t="s">
        <v>79</v>
      </c>
      <c r="AA208" s="29">
        <v>1</v>
      </c>
      <c r="AB208" s="29" t="s">
        <v>88</v>
      </c>
      <c r="AC208" s="30">
        <f>Y208*C208</f>
        <v>3.6</v>
      </c>
      <c r="AD208" s="31" t="str">
        <f>AD206</f>
        <v>M</v>
      </c>
    </row>
    <row r="209" spans="1:30" x14ac:dyDescent="0.25">
      <c r="A209" s="24"/>
      <c r="B209" s="25" t="s">
        <v>388</v>
      </c>
      <c r="C209" s="26">
        <v>3.5</v>
      </c>
      <c r="D209" s="27" t="s">
        <v>79</v>
      </c>
      <c r="E209" s="27"/>
      <c r="F209" s="28" t="s">
        <v>79</v>
      </c>
      <c r="G209" s="27"/>
      <c r="H209" s="28" t="s">
        <v>79</v>
      </c>
      <c r="I209" s="28"/>
      <c r="J209" s="28" t="s">
        <v>79</v>
      </c>
      <c r="K209" s="28"/>
      <c r="L209" s="28" t="s">
        <v>79</v>
      </c>
      <c r="M209" s="28"/>
      <c r="N209" s="28" t="s">
        <v>79</v>
      </c>
      <c r="O209" s="28"/>
      <c r="P209" s="28" t="s">
        <v>79</v>
      </c>
      <c r="Q209" s="28"/>
      <c r="R209" s="28" t="s">
        <v>79</v>
      </c>
      <c r="S209" s="28"/>
      <c r="T209" s="28" t="s">
        <v>79</v>
      </c>
      <c r="U209" s="28"/>
      <c r="V209" s="28" t="s">
        <v>79</v>
      </c>
      <c r="W209" s="28"/>
      <c r="X209" s="28" t="s">
        <v>79</v>
      </c>
      <c r="Y209" s="28">
        <v>2</v>
      </c>
      <c r="Z209" s="27" t="s">
        <v>79</v>
      </c>
      <c r="AA209" s="29">
        <v>1</v>
      </c>
      <c r="AB209" s="29" t="s">
        <v>88</v>
      </c>
      <c r="AC209" s="30">
        <f>Y209*C209</f>
        <v>7</v>
      </c>
      <c r="AD209" s="31" t="str">
        <f>AD208</f>
        <v>M</v>
      </c>
    </row>
    <row r="210" spans="1:30" x14ac:dyDescent="0.25">
      <c r="A210" s="194"/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  <c r="R210" s="195"/>
      <c r="S210" s="195"/>
      <c r="T210" s="195"/>
      <c r="U210" s="195"/>
      <c r="V210" s="195"/>
      <c r="W210" s="195"/>
      <c r="X210" s="195"/>
      <c r="Y210" s="195"/>
      <c r="Z210" s="195"/>
      <c r="AA210" s="195"/>
      <c r="AB210" s="195"/>
      <c r="AC210" s="195"/>
      <c r="AD210" s="196"/>
    </row>
    <row r="211" spans="1:30" x14ac:dyDescent="0.25">
      <c r="A211" s="204" t="str">
        <f>'MEMÓRIA DE CÁLCULO - MC'!A46</f>
        <v>4.19</v>
      </c>
      <c r="B211" s="188" t="str">
        <f>VLOOKUP(A211,'MEMÓRIA DE CÁLCULO - MC'!$A$8:$J$199,4,FALSE())</f>
        <v>CONTRAVERGA MOLDADA IN LOCO COM UTILIZAÇÃO DE BLOCOS CANALETA, ESPESSURA DE *15* CM. AF_03/2024</v>
      </c>
      <c r="C211" s="189"/>
      <c r="D211" s="189"/>
      <c r="E211" s="189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205"/>
      <c r="AB211" s="207" t="s">
        <v>90</v>
      </c>
      <c r="AC211" s="207">
        <f>SUM(AC213)</f>
        <v>7</v>
      </c>
      <c r="AD211" s="199" t="str">
        <f>VLOOKUP(A211,'MEMÓRIA DE CÁLCULO - MC'!$A$8:$J$199,6,FALSE())</f>
        <v>M</v>
      </c>
    </row>
    <row r="212" spans="1:30" x14ac:dyDescent="0.25">
      <c r="A212" s="204"/>
      <c r="B212" s="191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  <c r="S212" s="192"/>
      <c r="T212" s="192"/>
      <c r="U212" s="192"/>
      <c r="V212" s="192"/>
      <c r="W212" s="192"/>
      <c r="X212" s="192"/>
      <c r="Y212" s="192"/>
      <c r="Z212" s="192"/>
      <c r="AA212" s="206"/>
      <c r="AB212" s="207"/>
      <c r="AC212" s="207"/>
      <c r="AD212" s="199"/>
    </row>
    <row r="213" spans="1:30" x14ac:dyDescent="0.25">
      <c r="A213" s="24"/>
      <c r="B213" s="25" t="s">
        <v>388</v>
      </c>
      <c r="C213" s="26">
        <v>3.5</v>
      </c>
      <c r="D213" s="27" t="s">
        <v>79</v>
      </c>
      <c r="E213" s="27"/>
      <c r="F213" s="28" t="s">
        <v>79</v>
      </c>
      <c r="G213" s="27"/>
      <c r="H213" s="28" t="s">
        <v>79</v>
      </c>
      <c r="I213" s="28"/>
      <c r="J213" s="28" t="s">
        <v>79</v>
      </c>
      <c r="K213" s="28"/>
      <c r="L213" s="28" t="s">
        <v>79</v>
      </c>
      <c r="M213" s="28"/>
      <c r="N213" s="28" t="s">
        <v>79</v>
      </c>
      <c r="O213" s="28"/>
      <c r="P213" s="28" t="s">
        <v>79</v>
      </c>
      <c r="Q213" s="28"/>
      <c r="R213" s="28" t="s">
        <v>79</v>
      </c>
      <c r="S213" s="28"/>
      <c r="T213" s="28" t="s">
        <v>79</v>
      </c>
      <c r="U213" s="28"/>
      <c r="V213" s="28" t="s">
        <v>79</v>
      </c>
      <c r="W213" s="28"/>
      <c r="X213" s="28" t="s">
        <v>79</v>
      </c>
      <c r="Y213" s="28">
        <v>2</v>
      </c>
      <c r="Z213" s="27" t="s">
        <v>79</v>
      </c>
      <c r="AA213" s="29">
        <v>1</v>
      </c>
      <c r="AB213" s="29" t="s">
        <v>88</v>
      </c>
      <c r="AC213" s="30">
        <f>Y213*C213</f>
        <v>7</v>
      </c>
      <c r="AD213" s="31" t="str">
        <f>AD211</f>
        <v>M</v>
      </c>
    </row>
    <row r="214" spans="1:30" x14ac:dyDescent="0.25">
      <c r="A214" s="200"/>
      <c r="B214" s="201"/>
      <c r="C214" s="201"/>
      <c r="D214" s="201"/>
      <c r="E214" s="201"/>
      <c r="F214" s="201"/>
      <c r="G214" s="201"/>
      <c r="H214" s="201"/>
      <c r="I214" s="201"/>
      <c r="J214" s="201"/>
      <c r="K214" s="201"/>
      <c r="L214" s="201"/>
      <c r="M214" s="201"/>
      <c r="N214" s="201"/>
      <c r="O214" s="201"/>
      <c r="P214" s="201"/>
      <c r="Q214" s="201"/>
      <c r="R214" s="201"/>
      <c r="S214" s="201"/>
      <c r="T214" s="201"/>
      <c r="U214" s="201"/>
      <c r="V214" s="201"/>
      <c r="W214" s="201"/>
      <c r="X214" s="201"/>
      <c r="Y214" s="201"/>
      <c r="Z214" s="201"/>
      <c r="AA214" s="202"/>
      <c r="AB214" s="201"/>
      <c r="AC214" s="201"/>
      <c r="AD214" s="203"/>
    </row>
    <row r="215" spans="1:30" x14ac:dyDescent="0.25">
      <c r="A215" s="23" t="str">
        <f>'MEMÓRIA DE CÁLCULO - MC'!A47</f>
        <v>5.</v>
      </c>
      <c r="B215" s="208" t="str">
        <f>VLOOKUP(A215,'MEMÓRIA DE CÁLCULO - MC'!$A$8:$J$199,4,FALSE())</f>
        <v>CONCHA ACÚSTICA</v>
      </c>
      <c r="C215" s="208"/>
      <c r="D215" s="208"/>
      <c r="E215" s="208"/>
      <c r="F215" s="208"/>
      <c r="G215" s="208"/>
      <c r="H215" s="208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  <c r="X215" s="208"/>
      <c r="Y215" s="208"/>
      <c r="Z215" s="208"/>
      <c r="AA215" s="209"/>
      <c r="AB215" s="208"/>
      <c r="AC215" s="208"/>
      <c r="AD215" s="210"/>
    </row>
    <row r="216" spans="1:30" x14ac:dyDescent="0.25">
      <c r="A216" s="204" t="str">
        <f>'MEMÓRIA DE CÁLCULO - MC'!A48</f>
        <v>5.1</v>
      </c>
      <c r="B216" s="188" t="str">
        <f>VLOOKUP(A216,'MEMÓRIA DE CÁLCULO - MC'!$A$8:$J$199,4,FALSE())</f>
        <v>ESCAVAÇÃO MANUAL DE VALA. AF_09/2024</v>
      </c>
      <c r="C216" s="189"/>
      <c r="D216" s="189"/>
      <c r="E216" s="189"/>
      <c r="F216" s="189"/>
      <c r="G216" s="189"/>
      <c r="H216" s="189"/>
      <c r="I216" s="189"/>
      <c r="J216" s="189"/>
      <c r="K216" s="189"/>
      <c r="L216" s="189"/>
      <c r="M216" s="189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  <c r="X216" s="189"/>
      <c r="Y216" s="189"/>
      <c r="Z216" s="189"/>
      <c r="AA216" s="205"/>
      <c r="AB216" s="207" t="s">
        <v>90</v>
      </c>
      <c r="AC216" s="207">
        <f>SUM(AC218:AC220)</f>
        <v>7.008</v>
      </c>
      <c r="AD216" s="199" t="str">
        <f>VLOOKUP(A216,'MEMÓRIA DE CÁLCULO - MC'!$A$8:$J$199,6,FALSE())</f>
        <v>M3</v>
      </c>
    </row>
    <row r="217" spans="1:30" x14ac:dyDescent="0.25">
      <c r="A217" s="204"/>
      <c r="B217" s="191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  <c r="S217" s="192"/>
      <c r="T217" s="192"/>
      <c r="U217" s="192"/>
      <c r="V217" s="192"/>
      <c r="W217" s="192"/>
      <c r="X217" s="192"/>
      <c r="Y217" s="192"/>
      <c r="Z217" s="192"/>
      <c r="AA217" s="206"/>
      <c r="AB217" s="207"/>
      <c r="AC217" s="207"/>
      <c r="AD217" s="199"/>
    </row>
    <row r="218" spans="1:30" x14ac:dyDescent="0.25">
      <c r="A218" s="24"/>
      <c r="B218" s="25" t="s">
        <v>396</v>
      </c>
      <c r="C218" s="26">
        <f>23+(15*2)</f>
        <v>53</v>
      </c>
      <c r="D218" s="27" t="s">
        <v>79</v>
      </c>
      <c r="E218" s="27">
        <v>0.2</v>
      </c>
      <c r="F218" s="28" t="s">
        <v>79</v>
      </c>
      <c r="G218" s="27">
        <v>0.3</v>
      </c>
      <c r="H218" s="28" t="s">
        <v>79</v>
      </c>
      <c r="I218" s="28"/>
      <c r="J218" s="28" t="s">
        <v>79</v>
      </c>
      <c r="K218" s="28"/>
      <c r="L218" s="28" t="s">
        <v>79</v>
      </c>
      <c r="M218" s="28"/>
      <c r="N218" s="28" t="s">
        <v>79</v>
      </c>
      <c r="O218" s="28"/>
      <c r="P218" s="28" t="s">
        <v>79</v>
      </c>
      <c r="Q218" s="28"/>
      <c r="R218" s="28" t="s">
        <v>79</v>
      </c>
      <c r="S218" s="28"/>
      <c r="T218" s="28" t="s">
        <v>79</v>
      </c>
      <c r="U218" s="28"/>
      <c r="V218" s="28" t="s">
        <v>79</v>
      </c>
      <c r="W218" s="28"/>
      <c r="X218" s="28" t="s">
        <v>79</v>
      </c>
      <c r="Y218" s="28"/>
      <c r="Z218" s="27" t="s">
        <v>79</v>
      </c>
      <c r="AA218" s="29">
        <v>1</v>
      </c>
      <c r="AB218" s="29" t="s">
        <v>88</v>
      </c>
      <c r="AC218" s="30">
        <f>C218*E218*G218*AA218</f>
        <v>3.18</v>
      </c>
      <c r="AD218" s="31" t="str">
        <f>AD216</f>
        <v>M3</v>
      </c>
    </row>
    <row r="219" spans="1:30" x14ac:dyDescent="0.25">
      <c r="A219" s="24"/>
      <c r="B219" s="25" t="s">
        <v>397</v>
      </c>
      <c r="C219" s="26">
        <f>23+8</f>
        <v>31</v>
      </c>
      <c r="D219" s="27" t="s">
        <v>79</v>
      </c>
      <c r="E219" s="27">
        <v>0.2</v>
      </c>
      <c r="F219" s="28" t="s">
        <v>79</v>
      </c>
      <c r="G219" s="27">
        <v>0.3</v>
      </c>
      <c r="H219" s="28" t="s">
        <v>79</v>
      </c>
      <c r="I219" s="28"/>
      <c r="J219" s="28" t="s">
        <v>79</v>
      </c>
      <c r="K219" s="28"/>
      <c r="L219" s="28" t="s">
        <v>79</v>
      </c>
      <c r="M219" s="28"/>
      <c r="N219" s="28" t="s">
        <v>79</v>
      </c>
      <c r="O219" s="28"/>
      <c r="P219" s="28" t="s">
        <v>79</v>
      </c>
      <c r="Q219" s="28"/>
      <c r="R219" s="28" t="s">
        <v>79</v>
      </c>
      <c r="S219" s="28"/>
      <c r="T219" s="28" t="s">
        <v>79</v>
      </c>
      <c r="U219" s="28"/>
      <c r="V219" s="28" t="s">
        <v>79</v>
      </c>
      <c r="W219" s="28"/>
      <c r="X219" s="28" t="s">
        <v>79</v>
      </c>
      <c r="Y219" s="28"/>
      <c r="Z219" s="27" t="s">
        <v>79</v>
      </c>
      <c r="AA219" s="29">
        <v>1</v>
      </c>
      <c r="AB219" s="29" t="s">
        <v>88</v>
      </c>
      <c r="AC219" s="30">
        <f>C219*E219*G219*AA219</f>
        <v>1.8599999999999999</v>
      </c>
      <c r="AD219" s="31" t="str">
        <f>AD218</f>
        <v>M3</v>
      </c>
    </row>
    <row r="220" spans="1:30" x14ac:dyDescent="0.25">
      <c r="A220" s="24"/>
      <c r="B220" s="25" t="s">
        <v>398</v>
      </c>
      <c r="C220" s="26">
        <f>11+3+1.2+1.2</f>
        <v>16.399999999999999</v>
      </c>
      <c r="D220" s="27" t="s">
        <v>79</v>
      </c>
      <c r="E220" s="27">
        <v>0.2</v>
      </c>
      <c r="F220" s="28" t="s">
        <v>79</v>
      </c>
      <c r="G220" s="27">
        <v>0.3</v>
      </c>
      <c r="H220" s="28" t="s">
        <v>79</v>
      </c>
      <c r="I220" s="28"/>
      <c r="J220" s="28" t="s">
        <v>79</v>
      </c>
      <c r="K220" s="28"/>
      <c r="L220" s="28" t="s">
        <v>79</v>
      </c>
      <c r="M220" s="28"/>
      <c r="N220" s="28" t="s">
        <v>79</v>
      </c>
      <c r="O220" s="28"/>
      <c r="P220" s="28" t="s">
        <v>79</v>
      </c>
      <c r="Q220" s="28"/>
      <c r="R220" s="28" t="s">
        <v>79</v>
      </c>
      <c r="S220" s="28"/>
      <c r="T220" s="28" t="s">
        <v>79</v>
      </c>
      <c r="U220" s="28"/>
      <c r="V220" s="28" t="s">
        <v>79</v>
      </c>
      <c r="W220" s="28"/>
      <c r="X220" s="28" t="s">
        <v>79</v>
      </c>
      <c r="Y220" s="28">
        <v>2</v>
      </c>
      <c r="Z220" s="27" t="s">
        <v>79</v>
      </c>
      <c r="AA220" s="29">
        <v>1</v>
      </c>
      <c r="AB220" s="29" t="s">
        <v>88</v>
      </c>
      <c r="AC220" s="30">
        <f>C220*E220*G220*Y220*AA220</f>
        <v>1.9679999999999997</v>
      </c>
      <c r="AD220" s="31" t="str">
        <f>AD219</f>
        <v>M3</v>
      </c>
    </row>
    <row r="221" spans="1:30" x14ac:dyDescent="0.25">
      <c r="A221" s="200"/>
      <c r="B221" s="201"/>
      <c r="C221" s="201"/>
      <c r="D221" s="201"/>
      <c r="E221" s="201"/>
      <c r="F221" s="201"/>
      <c r="G221" s="201"/>
      <c r="H221" s="201"/>
      <c r="I221" s="201"/>
      <c r="J221" s="201"/>
      <c r="K221" s="201"/>
      <c r="L221" s="201"/>
      <c r="M221" s="201"/>
      <c r="N221" s="201"/>
      <c r="O221" s="201"/>
      <c r="P221" s="201"/>
      <c r="Q221" s="201"/>
      <c r="R221" s="201"/>
      <c r="S221" s="201"/>
      <c r="T221" s="201"/>
      <c r="U221" s="201"/>
      <c r="V221" s="201"/>
      <c r="W221" s="201"/>
      <c r="X221" s="201"/>
      <c r="Y221" s="201"/>
      <c r="Z221" s="201"/>
      <c r="AA221" s="202"/>
      <c r="AB221" s="201"/>
      <c r="AC221" s="201"/>
      <c r="AD221" s="203"/>
    </row>
    <row r="222" spans="1:30" x14ac:dyDescent="0.25">
      <c r="A222" s="204" t="str">
        <f>'MEMÓRIA DE CÁLCULO - MC'!A49</f>
        <v>5.2</v>
      </c>
      <c r="B222" s="188" t="str">
        <f>VLOOKUP(A222,'MEMÓRIA DE CÁLCULO - MC'!$A$8:$J$199,4,FALSE())</f>
        <v>ESTACA BROCA DE CONCRETO, DIÂMETRO DE 30CM, ESCAVAÇÃO MANUAL COM TRADO CONCHA, INTEIRAMENTE ARMADA. AF_05/2020</v>
      </c>
      <c r="C222" s="189"/>
      <c r="D222" s="189"/>
      <c r="E222" s="189"/>
      <c r="F222" s="189"/>
      <c r="G222" s="189"/>
      <c r="H222" s="189"/>
      <c r="I222" s="189"/>
      <c r="J222" s="189"/>
      <c r="K222" s="189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  <c r="X222" s="189"/>
      <c r="Y222" s="189"/>
      <c r="Z222" s="189"/>
      <c r="AA222" s="205"/>
      <c r="AB222" s="207" t="s">
        <v>90</v>
      </c>
      <c r="AC222" s="207">
        <f>SUM(AC224:AC226)</f>
        <v>180</v>
      </c>
      <c r="AD222" s="199" t="str">
        <f>VLOOKUP(A222,'MEMÓRIA DE CÁLCULO - MC'!$A$8:$J$199,6,FALSE())</f>
        <v>M</v>
      </c>
    </row>
    <row r="223" spans="1:30" x14ac:dyDescent="0.25">
      <c r="A223" s="204"/>
      <c r="B223" s="191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  <c r="S223" s="192"/>
      <c r="T223" s="192"/>
      <c r="U223" s="192"/>
      <c r="V223" s="192"/>
      <c r="W223" s="192"/>
      <c r="X223" s="192"/>
      <c r="Y223" s="192"/>
      <c r="Z223" s="192"/>
      <c r="AA223" s="206"/>
      <c r="AB223" s="207"/>
      <c r="AC223" s="207"/>
      <c r="AD223" s="199"/>
    </row>
    <row r="224" spans="1:30" x14ac:dyDescent="0.25">
      <c r="A224" s="24"/>
      <c r="B224" s="25" t="s">
        <v>399</v>
      </c>
      <c r="C224" s="26"/>
      <c r="D224" s="27" t="s">
        <v>79</v>
      </c>
      <c r="E224" s="27"/>
      <c r="F224" s="28" t="s">
        <v>79</v>
      </c>
      <c r="G224" s="27">
        <v>4</v>
      </c>
      <c r="H224" s="28" t="s">
        <v>79</v>
      </c>
      <c r="I224" s="28"/>
      <c r="J224" s="28" t="s">
        <v>79</v>
      </c>
      <c r="K224" s="28"/>
      <c r="L224" s="28" t="s">
        <v>79</v>
      </c>
      <c r="M224" s="28"/>
      <c r="N224" s="28" t="s">
        <v>79</v>
      </c>
      <c r="O224" s="28"/>
      <c r="P224" s="28" t="s">
        <v>79</v>
      </c>
      <c r="Q224" s="28"/>
      <c r="R224" s="28" t="s">
        <v>79</v>
      </c>
      <c r="S224" s="28"/>
      <c r="T224" s="28" t="s">
        <v>79</v>
      </c>
      <c r="U224" s="28"/>
      <c r="V224" s="28" t="s">
        <v>79</v>
      </c>
      <c r="W224" s="28"/>
      <c r="X224" s="28" t="s">
        <v>79</v>
      </c>
      <c r="Y224" s="28">
        <v>15</v>
      </c>
      <c r="Z224" s="27" t="s">
        <v>79</v>
      </c>
      <c r="AA224" s="29">
        <v>1</v>
      </c>
      <c r="AB224" s="29" t="s">
        <v>88</v>
      </c>
      <c r="AC224" s="30">
        <f>G224*Y224</f>
        <v>60</v>
      </c>
      <c r="AD224" s="31" t="str">
        <f>AD222</f>
        <v>M</v>
      </c>
    </row>
    <row r="225" spans="1:30" x14ac:dyDescent="0.25">
      <c r="A225" s="24"/>
      <c r="B225" s="25" t="s">
        <v>400</v>
      </c>
      <c r="C225" s="26"/>
      <c r="D225" s="27" t="s">
        <v>79</v>
      </c>
      <c r="E225" s="27"/>
      <c r="F225" s="28" t="s">
        <v>79</v>
      </c>
      <c r="G225" s="27">
        <v>4</v>
      </c>
      <c r="H225" s="28" t="s">
        <v>79</v>
      </c>
      <c r="I225" s="28"/>
      <c r="J225" s="28" t="s">
        <v>79</v>
      </c>
      <c r="K225" s="28"/>
      <c r="L225" s="28" t="s">
        <v>79</v>
      </c>
      <c r="M225" s="28"/>
      <c r="N225" s="28" t="s">
        <v>79</v>
      </c>
      <c r="O225" s="28"/>
      <c r="P225" s="28" t="s">
        <v>79</v>
      </c>
      <c r="Q225" s="28"/>
      <c r="R225" s="28" t="s">
        <v>79</v>
      </c>
      <c r="S225" s="28"/>
      <c r="T225" s="28" t="s">
        <v>79</v>
      </c>
      <c r="U225" s="28"/>
      <c r="V225" s="28" t="s">
        <v>79</v>
      </c>
      <c r="W225" s="28"/>
      <c r="X225" s="28" t="s">
        <v>79</v>
      </c>
      <c r="Y225" s="28">
        <v>20</v>
      </c>
      <c r="Z225" s="27" t="s">
        <v>79</v>
      </c>
      <c r="AA225" s="29">
        <v>1</v>
      </c>
      <c r="AB225" s="29" t="s">
        <v>88</v>
      </c>
      <c r="AC225" s="30">
        <f>G225*Y225</f>
        <v>80</v>
      </c>
      <c r="AD225" s="31" t="str">
        <f>AD224</f>
        <v>M</v>
      </c>
    </row>
    <row r="226" spans="1:30" x14ac:dyDescent="0.25">
      <c r="A226" s="24"/>
      <c r="B226" s="25" t="s">
        <v>401</v>
      </c>
      <c r="C226" s="26"/>
      <c r="D226" s="27" t="s">
        <v>79</v>
      </c>
      <c r="E226" s="27"/>
      <c r="F226" s="28" t="s">
        <v>79</v>
      </c>
      <c r="G226" s="27">
        <v>4</v>
      </c>
      <c r="H226" s="28" t="s">
        <v>79</v>
      </c>
      <c r="I226" s="28"/>
      <c r="J226" s="28" t="s">
        <v>79</v>
      </c>
      <c r="K226" s="28"/>
      <c r="L226" s="28" t="s">
        <v>79</v>
      </c>
      <c r="M226" s="28"/>
      <c r="N226" s="28" t="s">
        <v>79</v>
      </c>
      <c r="O226" s="28"/>
      <c r="P226" s="28" t="s">
        <v>79</v>
      </c>
      <c r="Q226" s="28"/>
      <c r="R226" s="28" t="s">
        <v>79</v>
      </c>
      <c r="S226" s="28"/>
      <c r="T226" s="28" t="s">
        <v>79</v>
      </c>
      <c r="U226" s="28"/>
      <c r="V226" s="28" t="s">
        <v>79</v>
      </c>
      <c r="W226" s="28"/>
      <c r="X226" s="28" t="s">
        <v>79</v>
      </c>
      <c r="Y226" s="28">
        <v>10</v>
      </c>
      <c r="Z226" s="27" t="s">
        <v>79</v>
      </c>
      <c r="AA226" s="29">
        <v>1</v>
      </c>
      <c r="AB226" s="29" t="s">
        <v>88</v>
      </c>
      <c r="AC226" s="30">
        <f>G226*Y226</f>
        <v>40</v>
      </c>
      <c r="AD226" s="31" t="str">
        <f>AD225</f>
        <v>M</v>
      </c>
    </row>
    <row r="227" spans="1:30" x14ac:dyDescent="0.25">
      <c r="A227" s="200"/>
      <c r="B227" s="201"/>
      <c r="C227" s="201"/>
      <c r="D227" s="201"/>
      <c r="E227" s="201"/>
      <c r="F227" s="201"/>
      <c r="G227" s="201"/>
      <c r="H227" s="201"/>
      <c r="I227" s="201"/>
      <c r="J227" s="201"/>
      <c r="K227" s="201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  <c r="AA227" s="202"/>
      <c r="AB227" s="201"/>
      <c r="AC227" s="201"/>
      <c r="AD227" s="203"/>
    </row>
    <row r="228" spans="1:30" x14ac:dyDescent="0.25">
      <c r="A228" s="204" t="str">
        <f>'MEMÓRIA DE CÁLCULO - MC'!A50</f>
        <v>5.3</v>
      </c>
      <c r="B228" s="188" t="str">
        <f>VLOOKUP(A228,'MEMÓRIA DE CÁLCULO - MC'!$A$8:$J$199,4,FALSE())</f>
        <v>LASTRO DE CONCRETO MAGRO, APLICADO EM BLOCOS DE COROAMENTO OU SAPATAS, ESPESSURA DE 5 CM. AF_01/2024</v>
      </c>
      <c r="C228" s="189"/>
      <c r="D228" s="189"/>
      <c r="E228" s="189"/>
      <c r="F228" s="189"/>
      <c r="G228" s="189"/>
      <c r="H228" s="189"/>
      <c r="I228" s="189"/>
      <c r="J228" s="189"/>
      <c r="K228" s="189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  <c r="Y228" s="189"/>
      <c r="Z228" s="189"/>
      <c r="AA228" s="205"/>
      <c r="AB228" s="207" t="s">
        <v>90</v>
      </c>
      <c r="AC228" s="207">
        <f>SUM(AC230:AC235)</f>
        <v>39.56</v>
      </c>
      <c r="AD228" s="199" t="str">
        <f>VLOOKUP(A228,'MEMÓRIA DE CÁLCULO - MC'!$A$8:$J$199,6,FALSE())</f>
        <v>M2</v>
      </c>
    </row>
    <row r="229" spans="1:30" x14ac:dyDescent="0.25">
      <c r="A229" s="204"/>
      <c r="B229" s="191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192"/>
      <c r="T229" s="192"/>
      <c r="U229" s="192"/>
      <c r="V229" s="192"/>
      <c r="W229" s="192"/>
      <c r="X229" s="192"/>
      <c r="Y229" s="192"/>
      <c r="Z229" s="192"/>
      <c r="AA229" s="206"/>
      <c r="AB229" s="207"/>
      <c r="AC229" s="207"/>
      <c r="AD229" s="199"/>
    </row>
    <row r="230" spans="1:30" x14ac:dyDescent="0.25">
      <c r="A230" s="24"/>
      <c r="B230" s="25" t="s">
        <v>426</v>
      </c>
      <c r="C230" s="26">
        <v>0.6</v>
      </c>
      <c r="D230" s="27" t="s">
        <v>79</v>
      </c>
      <c r="E230" s="27">
        <v>0.6</v>
      </c>
      <c r="F230" s="28" t="s">
        <v>79</v>
      </c>
      <c r="G230" s="27"/>
      <c r="H230" s="28" t="s">
        <v>79</v>
      </c>
      <c r="I230" s="28"/>
      <c r="J230" s="28" t="s">
        <v>79</v>
      </c>
      <c r="K230" s="28"/>
      <c r="L230" s="28" t="s">
        <v>79</v>
      </c>
      <c r="M230" s="28"/>
      <c r="N230" s="28" t="s">
        <v>79</v>
      </c>
      <c r="O230" s="28"/>
      <c r="P230" s="28" t="s">
        <v>79</v>
      </c>
      <c r="Q230" s="28"/>
      <c r="R230" s="28" t="s">
        <v>79</v>
      </c>
      <c r="S230" s="28"/>
      <c r="T230" s="28" t="s">
        <v>79</v>
      </c>
      <c r="U230" s="28"/>
      <c r="V230" s="28" t="s">
        <v>79</v>
      </c>
      <c r="W230" s="28"/>
      <c r="X230" s="28" t="s">
        <v>79</v>
      </c>
      <c r="Y230" s="28">
        <v>15</v>
      </c>
      <c r="Z230" s="27" t="s">
        <v>79</v>
      </c>
      <c r="AA230" s="29">
        <v>1</v>
      </c>
      <c r="AB230" s="29" t="s">
        <v>88</v>
      </c>
      <c r="AC230" s="30">
        <f t="shared" ref="AC230:AC232" si="34">C230*E230*Y230*AA230</f>
        <v>5.3999999999999995</v>
      </c>
      <c r="AD230" s="31" t="str">
        <f>AD228</f>
        <v>M2</v>
      </c>
    </row>
    <row r="231" spans="1:30" x14ac:dyDescent="0.25">
      <c r="A231" s="24"/>
      <c r="B231" s="25" t="s">
        <v>451</v>
      </c>
      <c r="C231" s="26">
        <v>0.6</v>
      </c>
      <c r="D231" s="27" t="s">
        <v>79</v>
      </c>
      <c r="E231" s="27">
        <v>0.6</v>
      </c>
      <c r="F231" s="28" t="s">
        <v>79</v>
      </c>
      <c r="G231" s="27"/>
      <c r="H231" s="28" t="s">
        <v>79</v>
      </c>
      <c r="I231" s="28"/>
      <c r="J231" s="28" t="s">
        <v>79</v>
      </c>
      <c r="K231" s="28"/>
      <c r="L231" s="28" t="s">
        <v>79</v>
      </c>
      <c r="M231" s="28"/>
      <c r="N231" s="28" t="s">
        <v>79</v>
      </c>
      <c r="O231" s="28"/>
      <c r="P231" s="28" t="s">
        <v>79</v>
      </c>
      <c r="Q231" s="28"/>
      <c r="R231" s="28" t="s">
        <v>79</v>
      </c>
      <c r="S231" s="28"/>
      <c r="T231" s="28" t="s">
        <v>79</v>
      </c>
      <c r="U231" s="28"/>
      <c r="V231" s="28" t="s">
        <v>79</v>
      </c>
      <c r="W231" s="28"/>
      <c r="X231" s="28" t="s">
        <v>79</v>
      </c>
      <c r="Y231" s="28">
        <v>20</v>
      </c>
      <c r="Z231" s="27" t="s">
        <v>79</v>
      </c>
      <c r="AA231" s="29">
        <v>1</v>
      </c>
      <c r="AB231" s="29" t="s">
        <v>88</v>
      </c>
      <c r="AC231" s="30">
        <f t="shared" si="34"/>
        <v>7.1999999999999993</v>
      </c>
      <c r="AD231" s="31" t="str">
        <f>AD230</f>
        <v>M2</v>
      </c>
    </row>
    <row r="232" spans="1:30" x14ac:dyDescent="0.25">
      <c r="A232" s="24"/>
      <c r="B232" s="25" t="s">
        <v>427</v>
      </c>
      <c r="C232" s="26">
        <v>0.6</v>
      </c>
      <c r="D232" s="27" t="s">
        <v>79</v>
      </c>
      <c r="E232" s="27">
        <v>0.6</v>
      </c>
      <c r="F232" s="28" t="s">
        <v>79</v>
      </c>
      <c r="G232" s="27"/>
      <c r="H232" s="28" t="s">
        <v>79</v>
      </c>
      <c r="I232" s="28"/>
      <c r="J232" s="28" t="s">
        <v>79</v>
      </c>
      <c r="K232" s="28"/>
      <c r="L232" s="28" t="s">
        <v>79</v>
      </c>
      <c r="M232" s="28"/>
      <c r="N232" s="28" t="s">
        <v>79</v>
      </c>
      <c r="O232" s="28"/>
      <c r="P232" s="28" t="s">
        <v>79</v>
      </c>
      <c r="Q232" s="28"/>
      <c r="R232" s="28" t="s">
        <v>79</v>
      </c>
      <c r="S232" s="28"/>
      <c r="T232" s="28" t="s">
        <v>79</v>
      </c>
      <c r="U232" s="28"/>
      <c r="V232" s="28" t="s">
        <v>79</v>
      </c>
      <c r="W232" s="28"/>
      <c r="X232" s="28" t="s">
        <v>79</v>
      </c>
      <c r="Y232" s="28">
        <v>10</v>
      </c>
      <c r="Z232" s="27" t="s">
        <v>79</v>
      </c>
      <c r="AA232" s="29">
        <v>1</v>
      </c>
      <c r="AB232" s="29" t="s">
        <v>88</v>
      </c>
      <c r="AC232" s="30">
        <f t="shared" si="34"/>
        <v>3.5999999999999996</v>
      </c>
      <c r="AD232" s="31" t="str">
        <f>AD231</f>
        <v>M2</v>
      </c>
    </row>
    <row r="233" spans="1:30" x14ac:dyDescent="0.25">
      <c r="A233" s="24"/>
      <c r="B233" s="25" t="s">
        <v>396</v>
      </c>
      <c r="C233" s="26">
        <f>23+(15*2)</f>
        <v>53</v>
      </c>
      <c r="D233" s="27" t="s">
        <v>79</v>
      </c>
      <c r="E233" s="27">
        <v>0.2</v>
      </c>
      <c r="F233" s="28" t="s">
        <v>79</v>
      </c>
      <c r="G233" s="27"/>
      <c r="H233" s="28" t="s">
        <v>79</v>
      </c>
      <c r="I233" s="28"/>
      <c r="J233" s="28" t="s">
        <v>79</v>
      </c>
      <c r="K233" s="28"/>
      <c r="L233" s="28" t="s">
        <v>79</v>
      </c>
      <c r="M233" s="28"/>
      <c r="N233" s="28" t="s">
        <v>79</v>
      </c>
      <c r="O233" s="28"/>
      <c r="P233" s="28" t="s">
        <v>79</v>
      </c>
      <c r="Q233" s="28"/>
      <c r="R233" s="28" t="s">
        <v>79</v>
      </c>
      <c r="S233" s="28"/>
      <c r="T233" s="28" t="s">
        <v>79</v>
      </c>
      <c r="U233" s="28"/>
      <c r="V233" s="28" t="s">
        <v>79</v>
      </c>
      <c r="W233" s="28"/>
      <c r="X233" s="28" t="s">
        <v>79</v>
      </c>
      <c r="Y233" s="28"/>
      <c r="Z233" s="27" t="s">
        <v>79</v>
      </c>
      <c r="AA233" s="29">
        <v>1</v>
      </c>
      <c r="AB233" s="29" t="s">
        <v>88</v>
      </c>
      <c r="AC233" s="30">
        <f>C233*E233*AA233</f>
        <v>10.600000000000001</v>
      </c>
      <c r="AD233" s="31" t="str">
        <f>AD232</f>
        <v>M2</v>
      </c>
    </row>
    <row r="234" spans="1:30" x14ac:dyDescent="0.25">
      <c r="A234" s="24"/>
      <c r="B234" s="25" t="s">
        <v>397</v>
      </c>
      <c r="C234" s="26">
        <f>23+8</f>
        <v>31</v>
      </c>
      <c r="D234" s="27" t="s">
        <v>79</v>
      </c>
      <c r="E234" s="27">
        <v>0.2</v>
      </c>
      <c r="F234" s="28" t="s">
        <v>79</v>
      </c>
      <c r="G234" s="27"/>
      <c r="H234" s="28" t="s">
        <v>79</v>
      </c>
      <c r="I234" s="28"/>
      <c r="J234" s="28" t="s">
        <v>79</v>
      </c>
      <c r="K234" s="28"/>
      <c r="L234" s="28" t="s">
        <v>79</v>
      </c>
      <c r="M234" s="28"/>
      <c r="N234" s="28" t="s">
        <v>79</v>
      </c>
      <c r="O234" s="28"/>
      <c r="P234" s="28" t="s">
        <v>79</v>
      </c>
      <c r="Q234" s="28"/>
      <c r="R234" s="28" t="s">
        <v>79</v>
      </c>
      <c r="S234" s="28"/>
      <c r="T234" s="28" t="s">
        <v>79</v>
      </c>
      <c r="U234" s="28"/>
      <c r="V234" s="28" t="s">
        <v>79</v>
      </c>
      <c r="W234" s="28"/>
      <c r="X234" s="28" t="s">
        <v>79</v>
      </c>
      <c r="Y234" s="28"/>
      <c r="Z234" s="27" t="s">
        <v>79</v>
      </c>
      <c r="AA234" s="29">
        <v>1</v>
      </c>
      <c r="AB234" s="29" t="s">
        <v>88</v>
      </c>
      <c r="AC234" s="30">
        <f>C234*E234*AA234</f>
        <v>6.2</v>
      </c>
      <c r="AD234" s="31" t="str">
        <f t="shared" ref="AD234:AD235" si="35">AD233</f>
        <v>M2</v>
      </c>
    </row>
    <row r="235" spans="1:30" x14ac:dyDescent="0.25">
      <c r="A235" s="24"/>
      <c r="B235" s="25" t="s">
        <v>398</v>
      </c>
      <c r="C235" s="26">
        <f>11+3+1.2+1.2</f>
        <v>16.399999999999999</v>
      </c>
      <c r="D235" s="27" t="s">
        <v>79</v>
      </c>
      <c r="E235" s="27">
        <v>0.2</v>
      </c>
      <c r="F235" s="28" t="s">
        <v>79</v>
      </c>
      <c r="G235" s="27"/>
      <c r="H235" s="28" t="s">
        <v>79</v>
      </c>
      <c r="I235" s="28"/>
      <c r="J235" s="28" t="s">
        <v>79</v>
      </c>
      <c r="K235" s="28"/>
      <c r="L235" s="28" t="s">
        <v>79</v>
      </c>
      <c r="M235" s="28"/>
      <c r="N235" s="28" t="s">
        <v>79</v>
      </c>
      <c r="O235" s="28"/>
      <c r="P235" s="28" t="s">
        <v>79</v>
      </c>
      <c r="Q235" s="28"/>
      <c r="R235" s="28" t="s">
        <v>79</v>
      </c>
      <c r="S235" s="28"/>
      <c r="T235" s="28" t="s">
        <v>79</v>
      </c>
      <c r="U235" s="28"/>
      <c r="V235" s="28" t="s">
        <v>79</v>
      </c>
      <c r="W235" s="28"/>
      <c r="X235" s="28" t="s">
        <v>79</v>
      </c>
      <c r="Y235" s="28">
        <v>2</v>
      </c>
      <c r="Z235" s="27" t="s">
        <v>79</v>
      </c>
      <c r="AA235" s="29">
        <v>1</v>
      </c>
      <c r="AB235" s="29" t="s">
        <v>88</v>
      </c>
      <c r="AC235" s="30">
        <f t="shared" ref="AC235" si="36">C235*E235*Y235*AA235</f>
        <v>6.56</v>
      </c>
      <c r="AD235" s="31" t="str">
        <f t="shared" si="35"/>
        <v>M2</v>
      </c>
    </row>
    <row r="236" spans="1:30" x14ac:dyDescent="0.25">
      <c r="A236" s="200"/>
      <c r="B236" s="201"/>
      <c r="C236" s="201"/>
      <c r="D236" s="201"/>
      <c r="E236" s="201"/>
      <c r="F236" s="201"/>
      <c r="G236" s="201"/>
      <c r="H236" s="201"/>
      <c r="I236" s="201"/>
      <c r="J236" s="201"/>
      <c r="K236" s="201"/>
      <c r="L236" s="201"/>
      <c r="M236" s="201"/>
      <c r="N236" s="201"/>
      <c r="O236" s="201"/>
      <c r="P236" s="201"/>
      <c r="Q236" s="201"/>
      <c r="R236" s="201"/>
      <c r="S236" s="201"/>
      <c r="T236" s="201"/>
      <c r="U236" s="201"/>
      <c r="V236" s="201"/>
      <c r="W236" s="201"/>
      <c r="X236" s="201"/>
      <c r="Y236" s="201"/>
      <c r="Z236" s="201"/>
      <c r="AA236" s="202"/>
      <c r="AB236" s="201"/>
      <c r="AC236" s="201"/>
      <c r="AD236" s="203"/>
    </row>
    <row r="237" spans="1:30" x14ac:dyDescent="0.25">
      <c r="A237" s="204" t="str">
        <f>'MEMÓRIA DE CÁLCULO - MC'!A51</f>
        <v>5.4</v>
      </c>
      <c r="B237" s="188" t="str">
        <f>VLOOKUP(A237,'MEMÓRIA DE CÁLCULO - MC'!$A$8:$J$199,4,FALSE())</f>
        <v>ALVENARIA DE VEDAÇÃO DE BLOCOS CERÂMICOS FURADOS NA HORIZONTAL DE 9X19X29 CM (ESPESSURA 9 CM) E ARGAMASSA DE ASSENTAMENTO COM PREPARO MANUAL. AF_12/2021</v>
      </c>
      <c r="C237" s="189"/>
      <c r="D237" s="189"/>
      <c r="E237" s="189"/>
      <c r="F237" s="189"/>
      <c r="G237" s="189"/>
      <c r="H237" s="189"/>
      <c r="I237" s="189"/>
      <c r="J237" s="189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  <c r="X237" s="189"/>
      <c r="Y237" s="189"/>
      <c r="Z237" s="189"/>
      <c r="AA237" s="205"/>
      <c r="AB237" s="207" t="s">
        <v>90</v>
      </c>
      <c r="AC237" s="207">
        <f>SUM(AC239:AC241)</f>
        <v>90.360000000000014</v>
      </c>
      <c r="AD237" s="199" t="str">
        <f>VLOOKUP(A237,'MEMÓRIA DE CÁLCULO - MC'!$A$8:$J$199,6,FALSE())</f>
        <v>M2</v>
      </c>
    </row>
    <row r="238" spans="1:30" x14ac:dyDescent="0.25">
      <c r="A238" s="204"/>
      <c r="B238" s="191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  <c r="Z238" s="192"/>
      <c r="AA238" s="206"/>
      <c r="AB238" s="207"/>
      <c r="AC238" s="207"/>
      <c r="AD238" s="199"/>
    </row>
    <row r="239" spans="1:30" x14ac:dyDescent="0.25">
      <c r="A239" s="24"/>
      <c r="B239" s="25" t="s">
        <v>453</v>
      </c>
      <c r="C239" s="26">
        <f>23+(15*2)</f>
        <v>53</v>
      </c>
      <c r="D239" s="27" t="s">
        <v>79</v>
      </c>
      <c r="E239" s="27"/>
      <c r="F239" s="28" t="s">
        <v>79</v>
      </c>
      <c r="G239" s="27">
        <v>0.9</v>
      </c>
      <c r="H239" s="28" t="s">
        <v>79</v>
      </c>
      <c r="I239" s="28"/>
      <c r="J239" s="28" t="s">
        <v>79</v>
      </c>
      <c r="K239" s="28"/>
      <c r="L239" s="28" t="s">
        <v>79</v>
      </c>
      <c r="M239" s="28"/>
      <c r="N239" s="28" t="s">
        <v>79</v>
      </c>
      <c r="O239" s="28"/>
      <c r="P239" s="28" t="s">
        <v>79</v>
      </c>
      <c r="Q239" s="28"/>
      <c r="R239" s="28" t="s">
        <v>79</v>
      </c>
      <c r="S239" s="28"/>
      <c r="T239" s="28" t="s">
        <v>79</v>
      </c>
      <c r="U239" s="28"/>
      <c r="V239" s="28" t="s">
        <v>79</v>
      </c>
      <c r="W239" s="28"/>
      <c r="X239" s="28" t="s">
        <v>79</v>
      </c>
      <c r="Y239" s="28"/>
      <c r="Z239" s="27" t="s">
        <v>79</v>
      </c>
      <c r="AA239" s="29">
        <v>1</v>
      </c>
      <c r="AB239" s="29" t="s">
        <v>88</v>
      </c>
      <c r="AC239" s="30">
        <f>C239*G239*AA239</f>
        <v>47.7</v>
      </c>
      <c r="AD239" s="31" t="str">
        <f>AD237</f>
        <v>M2</v>
      </c>
    </row>
    <row r="240" spans="1:30" x14ac:dyDescent="0.25">
      <c r="A240" s="24"/>
      <c r="B240" s="25" t="s">
        <v>454</v>
      </c>
      <c r="C240" s="26">
        <f>23+8</f>
        <v>31</v>
      </c>
      <c r="D240" s="27" t="s">
        <v>79</v>
      </c>
      <c r="E240" s="27"/>
      <c r="F240" s="28" t="s">
        <v>79</v>
      </c>
      <c r="G240" s="27">
        <v>0.9</v>
      </c>
      <c r="H240" s="28" t="s">
        <v>79</v>
      </c>
      <c r="I240" s="28"/>
      <c r="J240" s="28" t="s">
        <v>79</v>
      </c>
      <c r="K240" s="28"/>
      <c r="L240" s="28" t="s">
        <v>79</v>
      </c>
      <c r="M240" s="28"/>
      <c r="N240" s="28" t="s">
        <v>79</v>
      </c>
      <c r="O240" s="28"/>
      <c r="P240" s="28" t="s">
        <v>79</v>
      </c>
      <c r="Q240" s="28"/>
      <c r="R240" s="28" t="s">
        <v>79</v>
      </c>
      <c r="S240" s="28"/>
      <c r="T240" s="28" t="s">
        <v>79</v>
      </c>
      <c r="U240" s="28"/>
      <c r="V240" s="28" t="s">
        <v>79</v>
      </c>
      <c r="W240" s="28"/>
      <c r="X240" s="28" t="s">
        <v>79</v>
      </c>
      <c r="Y240" s="28"/>
      <c r="Z240" s="27" t="s">
        <v>79</v>
      </c>
      <c r="AA240" s="29">
        <v>1</v>
      </c>
      <c r="AB240" s="29" t="s">
        <v>88</v>
      </c>
      <c r="AC240" s="30">
        <f t="shared" ref="AC240:AC241" si="37">C240*G240*AA240</f>
        <v>27.900000000000002</v>
      </c>
      <c r="AD240" s="31" t="str">
        <f>AD239</f>
        <v>M2</v>
      </c>
    </row>
    <row r="241" spans="1:30" x14ac:dyDescent="0.25">
      <c r="A241" s="24"/>
      <c r="B241" s="25" t="s">
        <v>455</v>
      </c>
      <c r="C241" s="26">
        <f>11+3+1.2+1.2</f>
        <v>16.399999999999999</v>
      </c>
      <c r="D241" s="27" t="s">
        <v>79</v>
      </c>
      <c r="E241" s="27"/>
      <c r="F241" s="28" t="s">
        <v>79</v>
      </c>
      <c r="G241" s="27">
        <v>0.9</v>
      </c>
      <c r="H241" s="28" t="s">
        <v>79</v>
      </c>
      <c r="I241" s="28"/>
      <c r="J241" s="28" t="s">
        <v>79</v>
      </c>
      <c r="K241" s="28"/>
      <c r="L241" s="28" t="s">
        <v>79</v>
      </c>
      <c r="M241" s="28"/>
      <c r="N241" s="28" t="s">
        <v>79</v>
      </c>
      <c r="O241" s="28"/>
      <c r="P241" s="28" t="s">
        <v>79</v>
      </c>
      <c r="Q241" s="28"/>
      <c r="R241" s="28" t="s">
        <v>79</v>
      </c>
      <c r="S241" s="28"/>
      <c r="T241" s="28" t="s">
        <v>79</v>
      </c>
      <c r="U241" s="28"/>
      <c r="V241" s="28" t="s">
        <v>79</v>
      </c>
      <c r="W241" s="28"/>
      <c r="X241" s="28" t="s">
        <v>79</v>
      </c>
      <c r="Y241" s="28">
        <v>2</v>
      </c>
      <c r="Z241" s="27" t="s">
        <v>79</v>
      </c>
      <c r="AA241" s="29">
        <v>1</v>
      </c>
      <c r="AB241" s="29" t="s">
        <v>88</v>
      </c>
      <c r="AC241" s="30">
        <f t="shared" si="37"/>
        <v>14.76</v>
      </c>
      <c r="AD241" s="31" t="str">
        <f>AD240</f>
        <v>M2</v>
      </c>
    </row>
    <row r="242" spans="1:30" x14ac:dyDescent="0.25">
      <c r="A242" s="200"/>
      <c r="B242" s="201"/>
      <c r="C242" s="201"/>
      <c r="D242" s="201"/>
      <c r="E242" s="201"/>
      <c r="F242" s="201"/>
      <c r="G242" s="201"/>
      <c r="H242" s="201"/>
      <c r="I242" s="201"/>
      <c r="J242" s="201"/>
      <c r="K242" s="201"/>
      <c r="L242" s="201"/>
      <c r="M242" s="201"/>
      <c r="N242" s="201"/>
      <c r="O242" s="201"/>
      <c r="P242" s="201"/>
      <c r="Q242" s="201"/>
      <c r="R242" s="201"/>
      <c r="S242" s="201"/>
      <c r="T242" s="201"/>
      <c r="U242" s="201"/>
      <c r="V242" s="201"/>
      <c r="W242" s="201"/>
      <c r="X242" s="201"/>
      <c r="Y242" s="201"/>
      <c r="Z242" s="201"/>
      <c r="AA242" s="202"/>
      <c r="AB242" s="201"/>
      <c r="AC242" s="201"/>
      <c r="AD242" s="203"/>
    </row>
    <row r="243" spans="1:30" x14ac:dyDescent="0.25">
      <c r="A243" s="204" t="str">
        <f>'MEMÓRIA DE CÁLCULO - MC'!A52</f>
        <v>5.5</v>
      </c>
      <c r="B243" s="188" t="str">
        <f>VLOOKUP(A243,'MEMÓRIA DE CÁLCULO - MC'!$A$8:$J$199,4,FALSE())</f>
        <v>ARMAÇÃO DE SAPATA ISOLADA, VIGA BALDRAME E SAPATA CORRIDA UTILIZANDO AÇO CA-60 DE 5 MM - MONTAGEM. AF_01/2024</v>
      </c>
      <c r="C243" s="189"/>
      <c r="D243" s="189"/>
      <c r="E243" s="189"/>
      <c r="F243" s="18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  <c r="X243" s="189"/>
      <c r="Y243" s="189"/>
      <c r="Z243" s="189"/>
      <c r="AA243" s="205"/>
      <c r="AB243" s="207" t="s">
        <v>90</v>
      </c>
      <c r="AC243" s="207">
        <f>SUM(AC245:AC250)</f>
        <v>137.90186666666668</v>
      </c>
      <c r="AD243" s="199" t="str">
        <f>VLOOKUP(A243,'MEMÓRIA DE CÁLCULO - MC'!$A$8:$J$199,6,FALSE())</f>
        <v>KG</v>
      </c>
    </row>
    <row r="244" spans="1:30" x14ac:dyDescent="0.25">
      <c r="A244" s="204"/>
      <c r="B244" s="191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192"/>
      <c r="T244" s="192"/>
      <c r="U244" s="192"/>
      <c r="V244" s="192"/>
      <c r="W244" s="192"/>
      <c r="X244" s="192"/>
      <c r="Y244" s="192"/>
      <c r="Z244" s="192"/>
      <c r="AA244" s="206"/>
      <c r="AB244" s="207"/>
      <c r="AC244" s="207"/>
      <c r="AD244" s="199"/>
    </row>
    <row r="245" spans="1:30" x14ac:dyDescent="0.25">
      <c r="A245" s="24"/>
      <c r="B245" s="25" t="s">
        <v>414</v>
      </c>
      <c r="C245" s="26">
        <v>0.64</v>
      </c>
      <c r="D245" s="27" t="s">
        <v>79</v>
      </c>
      <c r="E245" s="27"/>
      <c r="F245" s="28" t="s">
        <v>79</v>
      </c>
      <c r="G245" s="27"/>
      <c r="H245" s="28" t="s">
        <v>79</v>
      </c>
      <c r="I245" s="28"/>
      <c r="J245" s="28" t="s">
        <v>79</v>
      </c>
      <c r="K245" s="28"/>
      <c r="L245" s="28" t="s">
        <v>79</v>
      </c>
      <c r="M245" s="28"/>
      <c r="N245" s="28" t="s">
        <v>79</v>
      </c>
      <c r="O245" s="28"/>
      <c r="P245" s="28" t="s">
        <v>79</v>
      </c>
      <c r="Q245" s="28"/>
      <c r="R245" s="28" t="s">
        <v>79</v>
      </c>
      <c r="S245" s="28">
        <f t="shared" ref="S245:S250" si="38">(Y245*C245)*0.154</f>
        <v>18.48</v>
      </c>
      <c r="T245" s="28" t="s">
        <v>79</v>
      </c>
      <c r="U245" s="28"/>
      <c r="V245" s="28" t="s">
        <v>79</v>
      </c>
      <c r="W245" s="28"/>
      <c r="X245" s="28" t="s">
        <v>79</v>
      </c>
      <c r="Y245" s="28">
        <f>(15*1.5)/0.12</f>
        <v>187.5</v>
      </c>
      <c r="Z245" s="27" t="s">
        <v>79</v>
      </c>
      <c r="AA245" s="29">
        <v>1</v>
      </c>
      <c r="AB245" s="29" t="s">
        <v>88</v>
      </c>
      <c r="AC245" s="30">
        <f t="shared" ref="AC245:AC250" si="39">S245</f>
        <v>18.48</v>
      </c>
      <c r="AD245" s="31" t="str">
        <f>AD243</f>
        <v>KG</v>
      </c>
    </row>
    <row r="246" spans="1:30" x14ac:dyDescent="0.25">
      <c r="A246" s="24"/>
      <c r="B246" s="25" t="s">
        <v>415</v>
      </c>
      <c r="C246" s="26">
        <v>0.64</v>
      </c>
      <c r="D246" s="27" t="s">
        <v>79</v>
      </c>
      <c r="E246" s="27"/>
      <c r="F246" s="28" t="s">
        <v>79</v>
      </c>
      <c r="G246" s="27"/>
      <c r="H246" s="28" t="s">
        <v>79</v>
      </c>
      <c r="I246" s="28"/>
      <c r="J246" s="28" t="s">
        <v>79</v>
      </c>
      <c r="K246" s="28"/>
      <c r="L246" s="28" t="s">
        <v>79</v>
      </c>
      <c r="M246" s="28"/>
      <c r="N246" s="28" t="s">
        <v>79</v>
      </c>
      <c r="O246" s="28"/>
      <c r="P246" s="28" t="s">
        <v>79</v>
      </c>
      <c r="Q246" s="28"/>
      <c r="R246" s="28" t="s">
        <v>79</v>
      </c>
      <c r="S246" s="28">
        <f t="shared" si="38"/>
        <v>24.64</v>
      </c>
      <c r="T246" s="28" t="s">
        <v>79</v>
      </c>
      <c r="U246" s="28"/>
      <c r="V246" s="28" t="s">
        <v>79</v>
      </c>
      <c r="W246" s="28"/>
      <c r="X246" s="28" t="s">
        <v>79</v>
      </c>
      <c r="Y246" s="28">
        <f>(20*1.5)/0.12</f>
        <v>250</v>
      </c>
      <c r="Z246" s="27" t="s">
        <v>79</v>
      </c>
      <c r="AA246" s="29">
        <v>1</v>
      </c>
      <c r="AB246" s="29" t="s">
        <v>88</v>
      </c>
      <c r="AC246" s="30">
        <f t="shared" si="39"/>
        <v>24.64</v>
      </c>
      <c r="AD246" s="31" t="str">
        <f>AD245</f>
        <v>KG</v>
      </c>
    </row>
    <row r="247" spans="1:30" x14ac:dyDescent="0.25">
      <c r="A247" s="24"/>
      <c r="B247" s="25" t="s">
        <v>416</v>
      </c>
      <c r="C247" s="26">
        <v>0.64</v>
      </c>
      <c r="D247" s="27" t="s">
        <v>79</v>
      </c>
      <c r="E247" s="27"/>
      <c r="F247" s="28" t="s">
        <v>79</v>
      </c>
      <c r="G247" s="27"/>
      <c r="H247" s="28" t="s">
        <v>79</v>
      </c>
      <c r="I247" s="28"/>
      <c r="J247" s="28" t="s">
        <v>79</v>
      </c>
      <c r="K247" s="28"/>
      <c r="L247" s="28" t="s">
        <v>79</v>
      </c>
      <c r="M247" s="28"/>
      <c r="N247" s="28" t="s">
        <v>79</v>
      </c>
      <c r="O247" s="28"/>
      <c r="P247" s="28" t="s">
        <v>79</v>
      </c>
      <c r="Q247" s="28"/>
      <c r="R247" s="28" t="s">
        <v>79</v>
      </c>
      <c r="S247" s="28">
        <f t="shared" si="38"/>
        <v>12.32</v>
      </c>
      <c r="T247" s="28" t="s">
        <v>79</v>
      </c>
      <c r="U247" s="28"/>
      <c r="V247" s="28" t="s">
        <v>79</v>
      </c>
      <c r="W247" s="28"/>
      <c r="X247" s="28" t="s">
        <v>79</v>
      </c>
      <c r="Y247" s="28">
        <f>(10*1.5)/0.12</f>
        <v>125</v>
      </c>
      <c r="Z247" s="27" t="s">
        <v>79</v>
      </c>
      <c r="AA247" s="29">
        <v>1</v>
      </c>
      <c r="AB247" s="29" t="s">
        <v>88</v>
      </c>
      <c r="AC247" s="30">
        <f t="shared" si="39"/>
        <v>12.32</v>
      </c>
      <c r="AD247" s="31" t="str">
        <f>AD246</f>
        <v>KG</v>
      </c>
    </row>
    <row r="248" spans="1:30" x14ac:dyDescent="0.25">
      <c r="A248" s="24"/>
      <c r="B248" s="25" t="s">
        <v>403</v>
      </c>
      <c r="C248" s="26">
        <v>0.64</v>
      </c>
      <c r="D248" s="27" t="s">
        <v>79</v>
      </c>
      <c r="E248" s="27"/>
      <c r="F248" s="28" t="s">
        <v>79</v>
      </c>
      <c r="G248" s="27"/>
      <c r="H248" s="28" t="s">
        <v>79</v>
      </c>
      <c r="I248" s="28"/>
      <c r="J248" s="28" t="s">
        <v>79</v>
      </c>
      <c r="K248" s="28"/>
      <c r="L248" s="28" t="s">
        <v>79</v>
      </c>
      <c r="M248" s="28"/>
      <c r="N248" s="28" t="s">
        <v>79</v>
      </c>
      <c r="O248" s="28"/>
      <c r="P248" s="28" t="s">
        <v>79</v>
      </c>
      <c r="Q248" s="28"/>
      <c r="R248" s="28" t="s">
        <v>79</v>
      </c>
      <c r="S248" s="28">
        <f t="shared" si="38"/>
        <v>43.530666666666669</v>
      </c>
      <c r="T248" s="28" t="s">
        <v>79</v>
      </c>
      <c r="U248" s="28"/>
      <c r="V248" s="28" t="s">
        <v>79</v>
      </c>
      <c r="W248" s="28"/>
      <c r="X248" s="28" t="s">
        <v>79</v>
      </c>
      <c r="Y248" s="28">
        <f>(C218/0.12)</f>
        <v>441.66666666666669</v>
      </c>
      <c r="Z248" s="27" t="s">
        <v>79</v>
      </c>
      <c r="AA248" s="29">
        <v>1</v>
      </c>
      <c r="AB248" s="29" t="s">
        <v>88</v>
      </c>
      <c r="AC248" s="30">
        <f t="shared" si="39"/>
        <v>43.530666666666669</v>
      </c>
      <c r="AD248" s="31" t="str">
        <f t="shared" ref="AD248:AD250" si="40">AD247</f>
        <v>KG</v>
      </c>
    </row>
    <row r="249" spans="1:30" x14ac:dyDescent="0.25">
      <c r="A249" s="24"/>
      <c r="B249" s="25" t="s">
        <v>404</v>
      </c>
      <c r="C249" s="26">
        <v>0.64</v>
      </c>
      <c r="D249" s="27" t="s">
        <v>79</v>
      </c>
      <c r="E249" s="27"/>
      <c r="F249" s="28" t="s">
        <v>79</v>
      </c>
      <c r="G249" s="27"/>
      <c r="H249" s="28" t="s">
        <v>79</v>
      </c>
      <c r="I249" s="28"/>
      <c r="J249" s="28" t="s">
        <v>79</v>
      </c>
      <c r="K249" s="28"/>
      <c r="L249" s="28" t="s">
        <v>79</v>
      </c>
      <c r="M249" s="28"/>
      <c r="N249" s="28" t="s">
        <v>79</v>
      </c>
      <c r="O249" s="28"/>
      <c r="P249" s="28" t="s">
        <v>79</v>
      </c>
      <c r="Q249" s="28"/>
      <c r="R249" s="28" t="s">
        <v>79</v>
      </c>
      <c r="S249" s="28">
        <f t="shared" si="38"/>
        <v>25.461333333333339</v>
      </c>
      <c r="T249" s="28" t="s">
        <v>79</v>
      </c>
      <c r="U249" s="28"/>
      <c r="V249" s="28" t="s">
        <v>79</v>
      </c>
      <c r="W249" s="28"/>
      <c r="X249" s="28" t="s">
        <v>79</v>
      </c>
      <c r="Y249" s="28">
        <f>(C219/0.12)</f>
        <v>258.33333333333337</v>
      </c>
      <c r="Z249" s="27" t="s">
        <v>79</v>
      </c>
      <c r="AA249" s="29">
        <v>1</v>
      </c>
      <c r="AB249" s="29" t="s">
        <v>88</v>
      </c>
      <c r="AC249" s="30">
        <f t="shared" si="39"/>
        <v>25.461333333333339</v>
      </c>
      <c r="AD249" s="31" t="str">
        <f t="shared" si="40"/>
        <v>KG</v>
      </c>
    </row>
    <row r="250" spans="1:30" x14ac:dyDescent="0.25">
      <c r="A250" s="24"/>
      <c r="B250" s="25" t="s">
        <v>402</v>
      </c>
      <c r="C250" s="26">
        <v>0.64</v>
      </c>
      <c r="D250" s="27" t="s">
        <v>79</v>
      </c>
      <c r="E250" s="27"/>
      <c r="F250" s="28" t="s">
        <v>79</v>
      </c>
      <c r="G250" s="27"/>
      <c r="H250" s="28" t="s">
        <v>79</v>
      </c>
      <c r="I250" s="28"/>
      <c r="J250" s="28" t="s">
        <v>79</v>
      </c>
      <c r="K250" s="28"/>
      <c r="L250" s="28" t="s">
        <v>79</v>
      </c>
      <c r="M250" s="28"/>
      <c r="N250" s="28" t="s">
        <v>79</v>
      </c>
      <c r="O250" s="28"/>
      <c r="P250" s="28" t="s">
        <v>79</v>
      </c>
      <c r="Q250" s="28"/>
      <c r="R250" s="28" t="s">
        <v>79</v>
      </c>
      <c r="S250" s="28">
        <f t="shared" si="38"/>
        <v>13.469866666666666</v>
      </c>
      <c r="T250" s="28" t="s">
        <v>79</v>
      </c>
      <c r="U250" s="28"/>
      <c r="V250" s="28" t="s">
        <v>79</v>
      </c>
      <c r="W250" s="28"/>
      <c r="X250" s="28" t="s">
        <v>79</v>
      </c>
      <c r="Y250" s="28">
        <f>(C220/0.12)</f>
        <v>136.66666666666666</v>
      </c>
      <c r="Z250" s="27" t="s">
        <v>79</v>
      </c>
      <c r="AA250" s="29">
        <v>1</v>
      </c>
      <c r="AB250" s="29" t="s">
        <v>88</v>
      </c>
      <c r="AC250" s="30">
        <f t="shared" si="39"/>
        <v>13.469866666666666</v>
      </c>
      <c r="AD250" s="31" t="str">
        <f t="shared" si="40"/>
        <v>KG</v>
      </c>
    </row>
    <row r="251" spans="1:30" x14ac:dyDescent="0.25">
      <c r="A251" s="200"/>
      <c r="B251" s="201"/>
      <c r="C251" s="201"/>
      <c r="D251" s="201"/>
      <c r="E251" s="201"/>
      <c r="F251" s="201"/>
      <c r="G251" s="201"/>
      <c r="H251" s="201"/>
      <c r="I251" s="201"/>
      <c r="J251" s="201"/>
      <c r="K251" s="201"/>
      <c r="L251" s="201"/>
      <c r="M251" s="201"/>
      <c r="N251" s="201"/>
      <c r="O251" s="201"/>
      <c r="P251" s="201"/>
      <c r="Q251" s="201"/>
      <c r="R251" s="201"/>
      <c r="S251" s="201"/>
      <c r="T251" s="201"/>
      <c r="U251" s="201"/>
      <c r="V251" s="201"/>
      <c r="W251" s="201"/>
      <c r="X251" s="201"/>
      <c r="Y251" s="201"/>
      <c r="Z251" s="201"/>
      <c r="AA251" s="202"/>
      <c r="AB251" s="201"/>
      <c r="AC251" s="201"/>
      <c r="AD251" s="203"/>
    </row>
    <row r="252" spans="1:30" x14ac:dyDescent="0.25">
      <c r="A252" s="204" t="str">
        <f>'MEMÓRIA DE CÁLCULO - MC'!A53</f>
        <v>5.6</v>
      </c>
      <c r="B252" s="188" t="str">
        <f>VLOOKUP(A252,'MEMÓRIA DE CÁLCULO - MC'!$A$8:$J$199,4,FALSE())</f>
        <v>ARMAÇÃO DE BLOCO, SAPATA ISOLADA, VIGA BALDRAME E SAPATA CORRIDA UTILIZANDO AÇO CA-50 DE 12,5 MM - MONTAGEM. AF_01/2024</v>
      </c>
      <c r="C252" s="189"/>
      <c r="D252" s="189"/>
      <c r="E252" s="189"/>
      <c r="F252" s="189"/>
      <c r="G252" s="189"/>
      <c r="H252" s="189"/>
      <c r="I252" s="189"/>
      <c r="J252" s="189"/>
      <c r="K252" s="189"/>
      <c r="L252" s="189"/>
      <c r="M252" s="189"/>
      <c r="N252" s="189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  <c r="Y252" s="189"/>
      <c r="Z252" s="189"/>
      <c r="AA252" s="205"/>
      <c r="AB252" s="207" t="s">
        <v>90</v>
      </c>
      <c r="AC252" s="207">
        <f>SUM(AC254:AC262)</f>
        <v>3151.5137999999997</v>
      </c>
      <c r="AD252" s="199" t="str">
        <f>VLOOKUP(A252,'MEMÓRIA DE CÁLCULO - MC'!$A$8:$J$199,6,FALSE())</f>
        <v>KG</v>
      </c>
    </row>
    <row r="253" spans="1:30" x14ac:dyDescent="0.25">
      <c r="A253" s="204"/>
      <c r="B253" s="191"/>
      <c r="C253" s="192"/>
      <c r="D253" s="192"/>
      <c r="E253" s="192"/>
      <c r="F253" s="192"/>
      <c r="G253" s="192"/>
      <c r="H253" s="192"/>
      <c r="I253" s="192"/>
      <c r="J253" s="192"/>
      <c r="K253" s="192"/>
      <c r="L253" s="192"/>
      <c r="M253" s="192"/>
      <c r="N253" s="192"/>
      <c r="O253" s="192"/>
      <c r="P253" s="192"/>
      <c r="Q253" s="192"/>
      <c r="R253" s="192"/>
      <c r="S253" s="192"/>
      <c r="T253" s="192"/>
      <c r="U253" s="192"/>
      <c r="V253" s="192"/>
      <c r="W253" s="192"/>
      <c r="X253" s="192"/>
      <c r="Y253" s="192"/>
      <c r="Z253" s="192"/>
      <c r="AA253" s="206"/>
      <c r="AB253" s="207"/>
      <c r="AC253" s="207"/>
      <c r="AD253" s="199"/>
    </row>
    <row r="254" spans="1:30" x14ac:dyDescent="0.25">
      <c r="A254" s="24"/>
      <c r="B254" s="25" t="s">
        <v>417</v>
      </c>
      <c r="C254" s="26">
        <v>32.400000000000006</v>
      </c>
      <c r="D254" s="27" t="s">
        <v>79</v>
      </c>
      <c r="E254" s="27"/>
      <c r="F254" s="28" t="s">
        <v>79</v>
      </c>
      <c r="G254" s="27"/>
      <c r="H254" s="28" t="s">
        <v>79</v>
      </c>
      <c r="I254" s="28"/>
      <c r="J254" s="28" t="s">
        <v>79</v>
      </c>
      <c r="K254" s="28"/>
      <c r="L254" s="28" t="s">
        <v>79</v>
      </c>
      <c r="M254" s="28"/>
      <c r="N254" s="28" t="s">
        <v>79</v>
      </c>
      <c r="O254" s="28"/>
      <c r="P254" s="28" t="s">
        <v>79</v>
      </c>
      <c r="Q254" s="28"/>
      <c r="R254" s="28" t="s">
        <v>79</v>
      </c>
      <c r="S254" s="28">
        <f t="shared" ref="S254:S262" si="41">(Y254*C254)*0.963</f>
        <v>468.01800000000009</v>
      </c>
      <c r="T254" s="28" t="s">
        <v>79</v>
      </c>
      <c r="U254" s="28"/>
      <c r="V254" s="28" t="s">
        <v>79</v>
      </c>
      <c r="W254" s="28"/>
      <c r="X254" s="28" t="s">
        <v>79</v>
      </c>
      <c r="Y254" s="28">
        <v>15</v>
      </c>
      <c r="Z254" s="27" t="s">
        <v>79</v>
      </c>
      <c r="AA254" s="29">
        <v>1</v>
      </c>
      <c r="AB254" s="29" t="s">
        <v>88</v>
      </c>
      <c r="AC254" s="30">
        <f t="shared" ref="AC254:AC262" si="42">S254</f>
        <v>468.01800000000009</v>
      </c>
      <c r="AD254" s="31" t="str">
        <f>AD252</f>
        <v>KG</v>
      </c>
    </row>
    <row r="255" spans="1:30" x14ac:dyDescent="0.25">
      <c r="A255" s="24"/>
      <c r="B255" s="25" t="s">
        <v>418</v>
      </c>
      <c r="C255" s="26">
        <v>43.2</v>
      </c>
      <c r="D255" s="27" t="s">
        <v>79</v>
      </c>
      <c r="E255" s="27"/>
      <c r="F255" s="28" t="s">
        <v>79</v>
      </c>
      <c r="G255" s="27"/>
      <c r="H255" s="28" t="s">
        <v>79</v>
      </c>
      <c r="I255" s="28"/>
      <c r="J255" s="28" t="s">
        <v>79</v>
      </c>
      <c r="K255" s="28"/>
      <c r="L255" s="28" t="s">
        <v>79</v>
      </c>
      <c r="M255" s="28"/>
      <c r="N255" s="28" t="s">
        <v>79</v>
      </c>
      <c r="O255" s="28"/>
      <c r="P255" s="28" t="s">
        <v>79</v>
      </c>
      <c r="Q255" s="28"/>
      <c r="R255" s="28" t="s">
        <v>79</v>
      </c>
      <c r="S255" s="28">
        <f t="shared" si="41"/>
        <v>832.03199999999993</v>
      </c>
      <c r="T255" s="28" t="s">
        <v>79</v>
      </c>
      <c r="U255" s="28"/>
      <c r="V255" s="28" t="s">
        <v>79</v>
      </c>
      <c r="W255" s="28"/>
      <c r="X255" s="28" t="s">
        <v>79</v>
      </c>
      <c r="Y255" s="28">
        <v>20</v>
      </c>
      <c r="Z255" s="27" t="s">
        <v>79</v>
      </c>
      <c r="AA255" s="29">
        <v>1</v>
      </c>
      <c r="AB255" s="29" t="s">
        <v>88</v>
      </c>
      <c r="AC255" s="30">
        <f t="shared" si="42"/>
        <v>832.03199999999993</v>
      </c>
      <c r="AD255" s="31" t="str">
        <f>AD254</f>
        <v>KG</v>
      </c>
    </row>
    <row r="256" spans="1:30" x14ac:dyDescent="0.25">
      <c r="A256" s="24"/>
      <c r="B256" s="25" t="s">
        <v>419</v>
      </c>
      <c r="C256" s="26">
        <v>21.6</v>
      </c>
      <c r="D256" s="27" t="s">
        <v>79</v>
      </c>
      <c r="E256" s="27"/>
      <c r="F256" s="28" t="s">
        <v>79</v>
      </c>
      <c r="G256" s="27"/>
      <c r="H256" s="28" t="s">
        <v>79</v>
      </c>
      <c r="I256" s="28"/>
      <c r="J256" s="28" t="s">
        <v>79</v>
      </c>
      <c r="K256" s="28"/>
      <c r="L256" s="28" t="s">
        <v>79</v>
      </c>
      <c r="M256" s="28"/>
      <c r="N256" s="28" t="s">
        <v>79</v>
      </c>
      <c r="O256" s="28"/>
      <c r="P256" s="28" t="s">
        <v>79</v>
      </c>
      <c r="Q256" s="28"/>
      <c r="R256" s="28" t="s">
        <v>79</v>
      </c>
      <c r="S256" s="28">
        <f t="shared" si="41"/>
        <v>208.00799999999998</v>
      </c>
      <c r="T256" s="28" t="s">
        <v>79</v>
      </c>
      <c r="U256" s="28"/>
      <c r="V256" s="28" t="s">
        <v>79</v>
      </c>
      <c r="W256" s="28"/>
      <c r="X256" s="28" t="s">
        <v>79</v>
      </c>
      <c r="Y256" s="28">
        <v>10</v>
      </c>
      <c r="Z256" s="27" t="s">
        <v>79</v>
      </c>
      <c r="AA256" s="29">
        <v>1</v>
      </c>
      <c r="AB256" s="29" t="s">
        <v>88</v>
      </c>
      <c r="AC256" s="30">
        <f t="shared" si="42"/>
        <v>208.00799999999998</v>
      </c>
      <c r="AD256" s="31" t="str">
        <f>AD255</f>
        <v>KG</v>
      </c>
    </row>
    <row r="257" spans="1:30" x14ac:dyDescent="0.25">
      <c r="A257" s="24"/>
      <c r="B257" s="25" t="s">
        <v>420</v>
      </c>
      <c r="C257" s="26">
        <v>27</v>
      </c>
      <c r="D257" s="27" t="s">
        <v>79</v>
      </c>
      <c r="E257" s="27"/>
      <c r="F257" s="28" t="s">
        <v>79</v>
      </c>
      <c r="G257" s="27"/>
      <c r="H257" s="28" t="s">
        <v>79</v>
      </c>
      <c r="I257" s="28"/>
      <c r="J257" s="28" t="s">
        <v>79</v>
      </c>
      <c r="K257" s="28"/>
      <c r="L257" s="28" t="s">
        <v>79</v>
      </c>
      <c r="M257" s="28"/>
      <c r="N257" s="28" t="s">
        <v>79</v>
      </c>
      <c r="O257" s="28"/>
      <c r="P257" s="28" t="s">
        <v>79</v>
      </c>
      <c r="Q257" s="28"/>
      <c r="R257" s="28" t="s">
        <v>79</v>
      </c>
      <c r="S257" s="28">
        <f t="shared" si="41"/>
        <v>390.01499999999999</v>
      </c>
      <c r="T257" s="28" t="s">
        <v>79</v>
      </c>
      <c r="U257" s="28"/>
      <c r="V257" s="28" t="s">
        <v>79</v>
      </c>
      <c r="W257" s="28"/>
      <c r="X257" s="28" t="s">
        <v>79</v>
      </c>
      <c r="Y257" s="28">
        <v>15</v>
      </c>
      <c r="Z257" s="27" t="s">
        <v>79</v>
      </c>
      <c r="AA257" s="29">
        <v>1</v>
      </c>
      <c r="AB257" s="29" t="s">
        <v>88</v>
      </c>
      <c r="AC257" s="30">
        <f t="shared" si="42"/>
        <v>390.01499999999999</v>
      </c>
      <c r="AD257" s="31" t="str">
        <f t="shared" ref="AD257:AD262" si="43">AD256</f>
        <v>KG</v>
      </c>
    </row>
    <row r="258" spans="1:30" x14ac:dyDescent="0.25">
      <c r="A258" s="24"/>
      <c r="B258" s="25" t="s">
        <v>421</v>
      </c>
      <c r="C258" s="26">
        <v>36</v>
      </c>
      <c r="D258" s="27" t="s">
        <v>79</v>
      </c>
      <c r="E258" s="27"/>
      <c r="F258" s="28" t="s">
        <v>79</v>
      </c>
      <c r="G258" s="27"/>
      <c r="H258" s="28" t="s">
        <v>79</v>
      </c>
      <c r="I258" s="28"/>
      <c r="J258" s="28" t="s">
        <v>79</v>
      </c>
      <c r="K258" s="28"/>
      <c r="L258" s="28" t="s">
        <v>79</v>
      </c>
      <c r="M258" s="28"/>
      <c r="N258" s="28" t="s">
        <v>79</v>
      </c>
      <c r="O258" s="28"/>
      <c r="P258" s="28" t="s">
        <v>79</v>
      </c>
      <c r="Q258" s="28"/>
      <c r="R258" s="28" t="s">
        <v>79</v>
      </c>
      <c r="S258" s="28">
        <f t="shared" si="41"/>
        <v>693.36</v>
      </c>
      <c r="T258" s="28" t="s">
        <v>79</v>
      </c>
      <c r="U258" s="28"/>
      <c r="V258" s="28" t="s">
        <v>79</v>
      </c>
      <c r="W258" s="28"/>
      <c r="X258" s="28" t="s">
        <v>79</v>
      </c>
      <c r="Y258" s="28">
        <v>20</v>
      </c>
      <c r="Z258" s="27" t="s">
        <v>79</v>
      </c>
      <c r="AA258" s="29">
        <v>1</v>
      </c>
      <c r="AB258" s="29" t="s">
        <v>88</v>
      </c>
      <c r="AC258" s="30">
        <f t="shared" si="42"/>
        <v>693.36</v>
      </c>
      <c r="AD258" s="31" t="str">
        <f t="shared" si="43"/>
        <v>KG</v>
      </c>
    </row>
    <row r="259" spans="1:30" x14ac:dyDescent="0.25">
      <c r="A259" s="24"/>
      <c r="B259" s="25" t="s">
        <v>422</v>
      </c>
      <c r="C259" s="26">
        <v>18</v>
      </c>
      <c r="D259" s="27" t="s">
        <v>79</v>
      </c>
      <c r="E259" s="27"/>
      <c r="F259" s="28" t="s">
        <v>79</v>
      </c>
      <c r="G259" s="27"/>
      <c r="H259" s="28" t="s">
        <v>79</v>
      </c>
      <c r="I259" s="28"/>
      <c r="J259" s="28" t="s">
        <v>79</v>
      </c>
      <c r="K259" s="28"/>
      <c r="L259" s="28" t="s">
        <v>79</v>
      </c>
      <c r="M259" s="28"/>
      <c r="N259" s="28" t="s">
        <v>79</v>
      </c>
      <c r="O259" s="28"/>
      <c r="P259" s="28" t="s">
        <v>79</v>
      </c>
      <c r="Q259" s="28"/>
      <c r="R259" s="28" t="s">
        <v>79</v>
      </c>
      <c r="S259" s="28">
        <f t="shared" si="41"/>
        <v>173.34</v>
      </c>
      <c r="T259" s="28" t="s">
        <v>79</v>
      </c>
      <c r="U259" s="28"/>
      <c r="V259" s="28" t="s">
        <v>79</v>
      </c>
      <c r="W259" s="28"/>
      <c r="X259" s="28" t="s">
        <v>79</v>
      </c>
      <c r="Y259" s="28">
        <v>10</v>
      </c>
      <c r="Z259" s="27" t="s">
        <v>79</v>
      </c>
      <c r="AA259" s="29">
        <v>1</v>
      </c>
      <c r="AB259" s="29" t="s">
        <v>88</v>
      </c>
      <c r="AC259" s="30">
        <f t="shared" si="42"/>
        <v>173.34</v>
      </c>
      <c r="AD259" s="31" t="str">
        <f t="shared" si="43"/>
        <v>KG</v>
      </c>
    </row>
    <row r="260" spans="1:30" x14ac:dyDescent="0.25">
      <c r="A260" s="24"/>
      <c r="B260" s="25" t="s">
        <v>423</v>
      </c>
      <c r="C260" s="26">
        <v>53</v>
      </c>
      <c r="D260" s="27" t="s">
        <v>79</v>
      </c>
      <c r="E260" s="27"/>
      <c r="F260" s="28" t="s">
        <v>79</v>
      </c>
      <c r="G260" s="27"/>
      <c r="H260" s="28" t="s">
        <v>79</v>
      </c>
      <c r="I260" s="28"/>
      <c r="J260" s="28" t="s">
        <v>79</v>
      </c>
      <c r="K260" s="28"/>
      <c r="L260" s="28" t="s">
        <v>79</v>
      </c>
      <c r="M260" s="28"/>
      <c r="N260" s="28" t="s">
        <v>79</v>
      </c>
      <c r="O260" s="28"/>
      <c r="P260" s="28" t="s">
        <v>79</v>
      </c>
      <c r="Q260" s="28"/>
      <c r="R260" s="28" t="s">
        <v>79</v>
      </c>
      <c r="S260" s="28">
        <f t="shared" si="41"/>
        <v>204.15600000000001</v>
      </c>
      <c r="T260" s="28" t="s">
        <v>79</v>
      </c>
      <c r="U260" s="28"/>
      <c r="V260" s="28" t="s">
        <v>79</v>
      </c>
      <c r="W260" s="28"/>
      <c r="X260" s="28" t="s">
        <v>79</v>
      </c>
      <c r="Y260" s="28">
        <v>4</v>
      </c>
      <c r="Z260" s="27" t="s">
        <v>79</v>
      </c>
      <c r="AA260" s="29">
        <v>1</v>
      </c>
      <c r="AB260" s="29" t="s">
        <v>88</v>
      </c>
      <c r="AC260" s="30">
        <f t="shared" si="42"/>
        <v>204.15600000000001</v>
      </c>
      <c r="AD260" s="31" t="str">
        <f t="shared" si="43"/>
        <v>KG</v>
      </c>
    </row>
    <row r="261" spans="1:30" x14ac:dyDescent="0.25">
      <c r="A261" s="24"/>
      <c r="B261" s="25" t="s">
        <v>424</v>
      </c>
      <c r="C261" s="26">
        <v>31</v>
      </c>
      <c r="D261" s="27" t="s">
        <v>79</v>
      </c>
      <c r="E261" s="27"/>
      <c r="F261" s="28" t="s">
        <v>79</v>
      </c>
      <c r="G261" s="27"/>
      <c r="H261" s="28" t="s">
        <v>79</v>
      </c>
      <c r="I261" s="28"/>
      <c r="J261" s="28" t="s">
        <v>79</v>
      </c>
      <c r="K261" s="28"/>
      <c r="L261" s="28" t="s">
        <v>79</v>
      </c>
      <c r="M261" s="28"/>
      <c r="N261" s="28" t="s">
        <v>79</v>
      </c>
      <c r="O261" s="28"/>
      <c r="P261" s="28" t="s">
        <v>79</v>
      </c>
      <c r="Q261" s="28"/>
      <c r="R261" s="28" t="s">
        <v>79</v>
      </c>
      <c r="S261" s="28">
        <f t="shared" si="41"/>
        <v>119.41199999999999</v>
      </c>
      <c r="T261" s="28" t="s">
        <v>79</v>
      </c>
      <c r="U261" s="28"/>
      <c r="V261" s="28" t="s">
        <v>79</v>
      </c>
      <c r="W261" s="28"/>
      <c r="X261" s="28" t="s">
        <v>79</v>
      </c>
      <c r="Y261" s="28">
        <v>4</v>
      </c>
      <c r="Z261" s="27" t="s">
        <v>79</v>
      </c>
      <c r="AA261" s="29">
        <v>1</v>
      </c>
      <c r="AB261" s="29" t="s">
        <v>88</v>
      </c>
      <c r="AC261" s="30">
        <f t="shared" si="42"/>
        <v>119.41199999999999</v>
      </c>
      <c r="AD261" s="31" t="str">
        <f t="shared" si="43"/>
        <v>KG</v>
      </c>
    </row>
    <row r="262" spans="1:30" x14ac:dyDescent="0.25">
      <c r="A262" s="24"/>
      <c r="B262" s="25" t="s">
        <v>425</v>
      </c>
      <c r="C262" s="26">
        <v>16.399999999999999</v>
      </c>
      <c r="D262" s="27" t="s">
        <v>79</v>
      </c>
      <c r="E262" s="27"/>
      <c r="F262" s="28" t="s">
        <v>79</v>
      </c>
      <c r="G262" s="27"/>
      <c r="H262" s="28" t="s">
        <v>79</v>
      </c>
      <c r="I262" s="28"/>
      <c r="J262" s="28" t="s">
        <v>79</v>
      </c>
      <c r="K262" s="28"/>
      <c r="L262" s="28" t="s">
        <v>79</v>
      </c>
      <c r="M262" s="28"/>
      <c r="N262" s="28" t="s">
        <v>79</v>
      </c>
      <c r="O262" s="28"/>
      <c r="P262" s="28" t="s">
        <v>79</v>
      </c>
      <c r="Q262" s="28"/>
      <c r="R262" s="28" t="s">
        <v>79</v>
      </c>
      <c r="S262" s="28">
        <f t="shared" si="41"/>
        <v>63.172799999999995</v>
      </c>
      <c r="T262" s="28" t="s">
        <v>79</v>
      </c>
      <c r="U262" s="28"/>
      <c r="V262" s="28" t="s">
        <v>79</v>
      </c>
      <c r="W262" s="28"/>
      <c r="X262" s="28" t="s">
        <v>79</v>
      </c>
      <c r="Y262" s="28">
        <v>4</v>
      </c>
      <c r="Z262" s="27" t="s">
        <v>79</v>
      </c>
      <c r="AA262" s="29">
        <v>1</v>
      </c>
      <c r="AB262" s="29" t="s">
        <v>88</v>
      </c>
      <c r="AC262" s="30">
        <f t="shared" si="42"/>
        <v>63.172799999999995</v>
      </c>
      <c r="AD262" s="31" t="str">
        <f t="shared" si="43"/>
        <v>KG</v>
      </c>
    </row>
    <row r="263" spans="1:30" x14ac:dyDescent="0.25">
      <c r="A263" s="200" t="s">
        <v>405</v>
      </c>
      <c r="B263" s="201"/>
      <c r="C263" s="201"/>
      <c r="D263" s="201"/>
      <c r="E263" s="201"/>
      <c r="F263" s="201"/>
      <c r="G263" s="201"/>
      <c r="H263" s="201"/>
      <c r="I263" s="201"/>
      <c r="J263" s="201"/>
      <c r="K263" s="201"/>
      <c r="L263" s="201"/>
      <c r="M263" s="201"/>
      <c r="N263" s="201"/>
      <c r="O263" s="201"/>
      <c r="P263" s="201"/>
      <c r="Q263" s="201"/>
      <c r="R263" s="201"/>
      <c r="S263" s="201"/>
      <c r="T263" s="201"/>
      <c r="U263" s="201"/>
      <c r="V263" s="201"/>
      <c r="W263" s="201"/>
      <c r="X263" s="201"/>
      <c r="Y263" s="201"/>
      <c r="Z263" s="201"/>
      <c r="AA263" s="202"/>
      <c r="AB263" s="201"/>
      <c r="AC263" s="201"/>
      <c r="AD263" s="203"/>
    </row>
    <row r="264" spans="1:30" x14ac:dyDescent="0.25">
      <c r="A264" s="204" t="e">
        <f>'MEMÓRIA DE CÁLCULO - MC'!#REF!</f>
        <v>#REF!</v>
      </c>
      <c r="B264" s="188" t="e">
        <f>VLOOKUP(A264,'MEMÓRIA DE CÁLCULO - MC'!$A$8:$J$199,4,FALSE())</f>
        <v>#REF!</v>
      </c>
      <c r="C264" s="189"/>
      <c r="D264" s="189"/>
      <c r="E264" s="189"/>
      <c r="F264" s="189"/>
      <c r="G264" s="189"/>
      <c r="H264" s="189"/>
      <c r="I264" s="189"/>
      <c r="J264" s="189"/>
      <c r="K264" s="189"/>
      <c r="L264" s="189"/>
      <c r="M264" s="189"/>
      <c r="N264" s="189"/>
      <c r="O264" s="189"/>
      <c r="P264" s="189"/>
      <c r="Q264" s="189"/>
      <c r="R264" s="189"/>
      <c r="S264" s="189"/>
      <c r="T264" s="189"/>
      <c r="U264" s="189"/>
      <c r="V264" s="189"/>
      <c r="W264" s="189"/>
      <c r="X264" s="189"/>
      <c r="Y264" s="189"/>
      <c r="Z264" s="189"/>
      <c r="AA264" s="205"/>
      <c r="AB264" s="207" t="s">
        <v>90</v>
      </c>
      <c r="AC264" s="207">
        <f>SUM(AC266:AC274)</f>
        <v>3151.5137999999997</v>
      </c>
      <c r="AD264" s="199" t="e">
        <f>VLOOKUP(A264,'MEMÓRIA DE CÁLCULO - MC'!$A$8:$J$199,6,FALSE())</f>
        <v>#REF!</v>
      </c>
    </row>
    <row r="265" spans="1:30" x14ac:dyDescent="0.25">
      <c r="A265" s="204"/>
      <c r="B265" s="191"/>
      <c r="C265" s="192"/>
      <c r="D265" s="192"/>
      <c r="E265" s="192"/>
      <c r="F265" s="192"/>
      <c r="G265" s="192"/>
      <c r="H265" s="192"/>
      <c r="I265" s="192"/>
      <c r="J265" s="192"/>
      <c r="K265" s="192"/>
      <c r="L265" s="192"/>
      <c r="M265" s="192"/>
      <c r="N265" s="192"/>
      <c r="O265" s="192"/>
      <c r="P265" s="192"/>
      <c r="Q265" s="192"/>
      <c r="R265" s="192"/>
      <c r="S265" s="192"/>
      <c r="T265" s="192"/>
      <c r="U265" s="192"/>
      <c r="V265" s="192"/>
      <c r="W265" s="192"/>
      <c r="X265" s="192"/>
      <c r="Y265" s="192"/>
      <c r="Z265" s="192"/>
      <c r="AA265" s="206"/>
      <c r="AB265" s="207"/>
      <c r="AC265" s="207"/>
      <c r="AD265" s="199"/>
    </row>
    <row r="266" spans="1:30" x14ac:dyDescent="0.25">
      <c r="A266" s="24"/>
      <c r="B266" s="25" t="s">
        <v>417</v>
      </c>
      <c r="C266" s="26">
        <v>32.400000000000006</v>
      </c>
      <c r="D266" s="27" t="s">
        <v>79</v>
      </c>
      <c r="E266" s="27"/>
      <c r="F266" s="28" t="s">
        <v>79</v>
      </c>
      <c r="G266" s="27"/>
      <c r="H266" s="28" t="s">
        <v>79</v>
      </c>
      <c r="I266" s="28"/>
      <c r="J266" s="28" t="s">
        <v>79</v>
      </c>
      <c r="K266" s="28"/>
      <c r="L266" s="28" t="s">
        <v>79</v>
      </c>
      <c r="M266" s="28"/>
      <c r="N266" s="28" t="s">
        <v>79</v>
      </c>
      <c r="O266" s="28"/>
      <c r="P266" s="28" t="s">
        <v>79</v>
      </c>
      <c r="Q266" s="28"/>
      <c r="R266" s="28" t="s">
        <v>79</v>
      </c>
      <c r="S266" s="28">
        <f t="shared" ref="S266:S274" si="44">(Y266*C266)*0.963</f>
        <v>468.01800000000009</v>
      </c>
      <c r="T266" s="28" t="s">
        <v>79</v>
      </c>
      <c r="U266" s="28"/>
      <c r="V266" s="28" t="s">
        <v>79</v>
      </c>
      <c r="W266" s="28"/>
      <c r="X266" s="28" t="s">
        <v>79</v>
      </c>
      <c r="Y266" s="28">
        <v>15</v>
      </c>
      <c r="Z266" s="27" t="s">
        <v>79</v>
      </c>
      <c r="AA266" s="29">
        <v>1</v>
      </c>
      <c r="AB266" s="29" t="s">
        <v>88</v>
      </c>
      <c r="AC266" s="30">
        <f t="shared" ref="AC266:AC274" si="45">S266</f>
        <v>468.01800000000009</v>
      </c>
      <c r="AD266" s="31" t="e">
        <f>AD264</f>
        <v>#REF!</v>
      </c>
    </row>
    <row r="267" spans="1:30" x14ac:dyDescent="0.25">
      <c r="A267" s="24"/>
      <c r="B267" s="25" t="s">
        <v>418</v>
      </c>
      <c r="C267" s="26">
        <v>43.2</v>
      </c>
      <c r="D267" s="27" t="s">
        <v>79</v>
      </c>
      <c r="E267" s="27"/>
      <c r="F267" s="28" t="s">
        <v>79</v>
      </c>
      <c r="G267" s="27"/>
      <c r="H267" s="28" t="s">
        <v>79</v>
      </c>
      <c r="I267" s="28"/>
      <c r="J267" s="28" t="s">
        <v>79</v>
      </c>
      <c r="K267" s="28"/>
      <c r="L267" s="28" t="s">
        <v>79</v>
      </c>
      <c r="M267" s="28"/>
      <c r="N267" s="28" t="s">
        <v>79</v>
      </c>
      <c r="O267" s="28"/>
      <c r="P267" s="28" t="s">
        <v>79</v>
      </c>
      <c r="Q267" s="28"/>
      <c r="R267" s="28" t="s">
        <v>79</v>
      </c>
      <c r="S267" s="28">
        <f t="shared" si="44"/>
        <v>832.03199999999993</v>
      </c>
      <c r="T267" s="28" t="s">
        <v>79</v>
      </c>
      <c r="U267" s="28"/>
      <c r="V267" s="28" t="s">
        <v>79</v>
      </c>
      <c r="W267" s="28"/>
      <c r="X267" s="28" t="s">
        <v>79</v>
      </c>
      <c r="Y267" s="28">
        <v>20</v>
      </c>
      <c r="Z267" s="27" t="s">
        <v>79</v>
      </c>
      <c r="AA267" s="29">
        <v>1</v>
      </c>
      <c r="AB267" s="29" t="s">
        <v>88</v>
      </c>
      <c r="AC267" s="30">
        <f t="shared" si="45"/>
        <v>832.03199999999993</v>
      </c>
      <c r="AD267" s="31" t="e">
        <f>AD266</f>
        <v>#REF!</v>
      </c>
    </row>
    <row r="268" spans="1:30" x14ac:dyDescent="0.25">
      <c r="A268" s="24"/>
      <c r="B268" s="25" t="s">
        <v>419</v>
      </c>
      <c r="C268" s="26">
        <v>21.6</v>
      </c>
      <c r="D268" s="27" t="s">
        <v>79</v>
      </c>
      <c r="E268" s="27"/>
      <c r="F268" s="28" t="s">
        <v>79</v>
      </c>
      <c r="G268" s="27"/>
      <c r="H268" s="28" t="s">
        <v>79</v>
      </c>
      <c r="I268" s="28"/>
      <c r="J268" s="28" t="s">
        <v>79</v>
      </c>
      <c r="K268" s="28"/>
      <c r="L268" s="28" t="s">
        <v>79</v>
      </c>
      <c r="M268" s="28"/>
      <c r="N268" s="28" t="s">
        <v>79</v>
      </c>
      <c r="O268" s="28"/>
      <c r="P268" s="28" t="s">
        <v>79</v>
      </c>
      <c r="Q268" s="28"/>
      <c r="R268" s="28" t="s">
        <v>79</v>
      </c>
      <c r="S268" s="28">
        <f t="shared" si="44"/>
        <v>208.00799999999998</v>
      </c>
      <c r="T268" s="28" t="s">
        <v>79</v>
      </c>
      <c r="U268" s="28"/>
      <c r="V268" s="28" t="s">
        <v>79</v>
      </c>
      <c r="W268" s="28"/>
      <c r="X268" s="28" t="s">
        <v>79</v>
      </c>
      <c r="Y268" s="28">
        <v>10</v>
      </c>
      <c r="Z268" s="27" t="s">
        <v>79</v>
      </c>
      <c r="AA268" s="29">
        <v>1</v>
      </c>
      <c r="AB268" s="29" t="s">
        <v>88</v>
      </c>
      <c r="AC268" s="30">
        <f t="shared" si="45"/>
        <v>208.00799999999998</v>
      </c>
      <c r="AD268" s="31" t="e">
        <f>AD267</f>
        <v>#REF!</v>
      </c>
    </row>
    <row r="269" spans="1:30" x14ac:dyDescent="0.25">
      <c r="A269" s="24"/>
      <c r="B269" s="25" t="s">
        <v>420</v>
      </c>
      <c r="C269" s="26">
        <v>27</v>
      </c>
      <c r="D269" s="27" t="s">
        <v>79</v>
      </c>
      <c r="E269" s="27"/>
      <c r="F269" s="28" t="s">
        <v>79</v>
      </c>
      <c r="G269" s="27"/>
      <c r="H269" s="28" t="s">
        <v>79</v>
      </c>
      <c r="I269" s="28"/>
      <c r="J269" s="28" t="s">
        <v>79</v>
      </c>
      <c r="K269" s="28"/>
      <c r="L269" s="28" t="s">
        <v>79</v>
      </c>
      <c r="M269" s="28"/>
      <c r="N269" s="28" t="s">
        <v>79</v>
      </c>
      <c r="O269" s="28"/>
      <c r="P269" s="28" t="s">
        <v>79</v>
      </c>
      <c r="Q269" s="28"/>
      <c r="R269" s="28" t="s">
        <v>79</v>
      </c>
      <c r="S269" s="28">
        <f t="shared" si="44"/>
        <v>390.01499999999999</v>
      </c>
      <c r="T269" s="28" t="s">
        <v>79</v>
      </c>
      <c r="U269" s="28"/>
      <c r="V269" s="28" t="s">
        <v>79</v>
      </c>
      <c r="W269" s="28"/>
      <c r="X269" s="28" t="s">
        <v>79</v>
      </c>
      <c r="Y269" s="28">
        <v>15</v>
      </c>
      <c r="Z269" s="27" t="s">
        <v>79</v>
      </c>
      <c r="AA269" s="29">
        <v>1</v>
      </c>
      <c r="AB269" s="29" t="s">
        <v>88</v>
      </c>
      <c r="AC269" s="30">
        <f t="shared" si="45"/>
        <v>390.01499999999999</v>
      </c>
      <c r="AD269" s="31" t="e">
        <f t="shared" ref="AD269:AD274" si="46">AD268</f>
        <v>#REF!</v>
      </c>
    </row>
    <row r="270" spans="1:30" x14ac:dyDescent="0.25">
      <c r="A270" s="24"/>
      <c r="B270" s="25" t="s">
        <v>421</v>
      </c>
      <c r="C270" s="26">
        <v>36</v>
      </c>
      <c r="D270" s="27" t="s">
        <v>79</v>
      </c>
      <c r="E270" s="27"/>
      <c r="F270" s="28" t="s">
        <v>79</v>
      </c>
      <c r="G270" s="27"/>
      <c r="H270" s="28" t="s">
        <v>79</v>
      </c>
      <c r="I270" s="28"/>
      <c r="J270" s="28" t="s">
        <v>79</v>
      </c>
      <c r="K270" s="28"/>
      <c r="L270" s="28" t="s">
        <v>79</v>
      </c>
      <c r="M270" s="28"/>
      <c r="N270" s="28" t="s">
        <v>79</v>
      </c>
      <c r="O270" s="28"/>
      <c r="P270" s="28" t="s">
        <v>79</v>
      </c>
      <c r="Q270" s="28"/>
      <c r="R270" s="28" t="s">
        <v>79</v>
      </c>
      <c r="S270" s="28">
        <f t="shared" si="44"/>
        <v>693.36</v>
      </c>
      <c r="T270" s="28" t="s">
        <v>79</v>
      </c>
      <c r="U270" s="28"/>
      <c r="V270" s="28" t="s">
        <v>79</v>
      </c>
      <c r="W270" s="28"/>
      <c r="X270" s="28" t="s">
        <v>79</v>
      </c>
      <c r="Y270" s="28">
        <v>20</v>
      </c>
      <c r="Z270" s="27" t="s">
        <v>79</v>
      </c>
      <c r="AA270" s="29">
        <v>1</v>
      </c>
      <c r="AB270" s="29" t="s">
        <v>88</v>
      </c>
      <c r="AC270" s="30">
        <f t="shared" si="45"/>
        <v>693.36</v>
      </c>
      <c r="AD270" s="31" t="e">
        <f t="shared" si="46"/>
        <v>#REF!</v>
      </c>
    </row>
    <row r="271" spans="1:30" x14ac:dyDescent="0.25">
      <c r="A271" s="24"/>
      <c r="B271" s="25" t="s">
        <v>422</v>
      </c>
      <c r="C271" s="26">
        <v>18</v>
      </c>
      <c r="D271" s="27" t="s">
        <v>79</v>
      </c>
      <c r="E271" s="27"/>
      <c r="F271" s="28" t="s">
        <v>79</v>
      </c>
      <c r="G271" s="27"/>
      <c r="H271" s="28" t="s">
        <v>79</v>
      </c>
      <c r="I271" s="28"/>
      <c r="J271" s="28" t="s">
        <v>79</v>
      </c>
      <c r="K271" s="28"/>
      <c r="L271" s="28" t="s">
        <v>79</v>
      </c>
      <c r="M271" s="28"/>
      <c r="N271" s="28" t="s">
        <v>79</v>
      </c>
      <c r="O271" s="28"/>
      <c r="P271" s="28" t="s">
        <v>79</v>
      </c>
      <c r="Q271" s="28"/>
      <c r="R271" s="28" t="s">
        <v>79</v>
      </c>
      <c r="S271" s="28">
        <f t="shared" si="44"/>
        <v>173.34</v>
      </c>
      <c r="T271" s="28" t="s">
        <v>79</v>
      </c>
      <c r="U271" s="28"/>
      <c r="V271" s="28" t="s">
        <v>79</v>
      </c>
      <c r="W271" s="28"/>
      <c r="X271" s="28" t="s">
        <v>79</v>
      </c>
      <c r="Y271" s="28">
        <v>10</v>
      </c>
      <c r="Z271" s="27" t="s">
        <v>79</v>
      </c>
      <c r="AA271" s="29">
        <v>1</v>
      </c>
      <c r="AB271" s="29" t="s">
        <v>88</v>
      </c>
      <c r="AC271" s="30">
        <f t="shared" si="45"/>
        <v>173.34</v>
      </c>
      <c r="AD271" s="31" t="e">
        <f t="shared" si="46"/>
        <v>#REF!</v>
      </c>
    </row>
    <row r="272" spans="1:30" x14ac:dyDescent="0.25">
      <c r="A272" s="24"/>
      <c r="B272" s="25" t="s">
        <v>423</v>
      </c>
      <c r="C272" s="26">
        <v>53</v>
      </c>
      <c r="D272" s="27" t="s">
        <v>79</v>
      </c>
      <c r="E272" s="27"/>
      <c r="F272" s="28" t="s">
        <v>79</v>
      </c>
      <c r="G272" s="27"/>
      <c r="H272" s="28" t="s">
        <v>79</v>
      </c>
      <c r="I272" s="28"/>
      <c r="J272" s="28" t="s">
        <v>79</v>
      </c>
      <c r="K272" s="28"/>
      <c r="L272" s="28" t="s">
        <v>79</v>
      </c>
      <c r="M272" s="28"/>
      <c r="N272" s="28" t="s">
        <v>79</v>
      </c>
      <c r="O272" s="28"/>
      <c r="P272" s="28" t="s">
        <v>79</v>
      </c>
      <c r="Q272" s="28"/>
      <c r="R272" s="28" t="s">
        <v>79</v>
      </c>
      <c r="S272" s="28">
        <f t="shared" si="44"/>
        <v>204.15600000000001</v>
      </c>
      <c r="T272" s="28" t="s">
        <v>79</v>
      </c>
      <c r="U272" s="28"/>
      <c r="V272" s="28" t="s">
        <v>79</v>
      </c>
      <c r="W272" s="28"/>
      <c r="X272" s="28" t="s">
        <v>79</v>
      </c>
      <c r="Y272" s="28">
        <v>4</v>
      </c>
      <c r="Z272" s="27" t="s">
        <v>79</v>
      </c>
      <c r="AA272" s="29">
        <v>1</v>
      </c>
      <c r="AB272" s="29" t="s">
        <v>88</v>
      </c>
      <c r="AC272" s="30">
        <f t="shared" si="45"/>
        <v>204.15600000000001</v>
      </c>
      <c r="AD272" s="31" t="e">
        <f t="shared" si="46"/>
        <v>#REF!</v>
      </c>
    </row>
    <row r="273" spans="1:30" x14ac:dyDescent="0.25">
      <c r="A273" s="24"/>
      <c r="B273" s="25" t="s">
        <v>424</v>
      </c>
      <c r="C273" s="26">
        <v>31</v>
      </c>
      <c r="D273" s="27" t="s">
        <v>79</v>
      </c>
      <c r="E273" s="27"/>
      <c r="F273" s="28" t="s">
        <v>79</v>
      </c>
      <c r="G273" s="27"/>
      <c r="H273" s="28" t="s">
        <v>79</v>
      </c>
      <c r="I273" s="28"/>
      <c r="J273" s="28" t="s">
        <v>79</v>
      </c>
      <c r="K273" s="28"/>
      <c r="L273" s="28" t="s">
        <v>79</v>
      </c>
      <c r="M273" s="28"/>
      <c r="N273" s="28" t="s">
        <v>79</v>
      </c>
      <c r="O273" s="28"/>
      <c r="P273" s="28" t="s">
        <v>79</v>
      </c>
      <c r="Q273" s="28"/>
      <c r="R273" s="28" t="s">
        <v>79</v>
      </c>
      <c r="S273" s="28">
        <f t="shared" si="44"/>
        <v>119.41199999999999</v>
      </c>
      <c r="T273" s="28" t="s">
        <v>79</v>
      </c>
      <c r="U273" s="28"/>
      <c r="V273" s="28" t="s">
        <v>79</v>
      </c>
      <c r="W273" s="28"/>
      <c r="X273" s="28" t="s">
        <v>79</v>
      </c>
      <c r="Y273" s="28">
        <v>4</v>
      </c>
      <c r="Z273" s="27" t="s">
        <v>79</v>
      </c>
      <c r="AA273" s="29">
        <v>1</v>
      </c>
      <c r="AB273" s="29" t="s">
        <v>88</v>
      </c>
      <c r="AC273" s="30">
        <f t="shared" si="45"/>
        <v>119.41199999999999</v>
      </c>
      <c r="AD273" s="31" t="e">
        <f t="shared" si="46"/>
        <v>#REF!</v>
      </c>
    </row>
    <row r="274" spans="1:30" x14ac:dyDescent="0.25">
      <c r="A274" s="24"/>
      <c r="B274" s="25" t="s">
        <v>425</v>
      </c>
      <c r="C274" s="26">
        <v>16.399999999999999</v>
      </c>
      <c r="D274" s="27" t="s">
        <v>79</v>
      </c>
      <c r="E274" s="27"/>
      <c r="F274" s="28" t="s">
        <v>79</v>
      </c>
      <c r="G274" s="27"/>
      <c r="H274" s="28" t="s">
        <v>79</v>
      </c>
      <c r="I274" s="28"/>
      <c r="J274" s="28" t="s">
        <v>79</v>
      </c>
      <c r="K274" s="28"/>
      <c r="L274" s="28" t="s">
        <v>79</v>
      </c>
      <c r="M274" s="28"/>
      <c r="N274" s="28" t="s">
        <v>79</v>
      </c>
      <c r="O274" s="28"/>
      <c r="P274" s="28" t="s">
        <v>79</v>
      </c>
      <c r="Q274" s="28"/>
      <c r="R274" s="28" t="s">
        <v>79</v>
      </c>
      <c r="S274" s="28">
        <f t="shared" si="44"/>
        <v>63.172799999999995</v>
      </c>
      <c r="T274" s="28" t="s">
        <v>79</v>
      </c>
      <c r="U274" s="28"/>
      <c r="V274" s="28" t="s">
        <v>79</v>
      </c>
      <c r="W274" s="28"/>
      <c r="X274" s="28" t="s">
        <v>79</v>
      </c>
      <c r="Y274" s="28">
        <v>4</v>
      </c>
      <c r="Z274" s="27" t="s">
        <v>79</v>
      </c>
      <c r="AA274" s="29">
        <v>1</v>
      </c>
      <c r="AB274" s="29" t="s">
        <v>88</v>
      </c>
      <c r="AC274" s="30">
        <f t="shared" si="45"/>
        <v>63.172799999999995</v>
      </c>
      <c r="AD274" s="31" t="e">
        <f t="shared" si="46"/>
        <v>#REF!</v>
      </c>
    </row>
    <row r="275" spans="1:30" x14ac:dyDescent="0.25">
      <c r="A275" s="194"/>
      <c r="B275" s="195"/>
      <c r="C275" s="195"/>
      <c r="D275" s="195"/>
      <c r="E275" s="195"/>
      <c r="F275" s="195"/>
      <c r="G275" s="195"/>
      <c r="H275" s="195"/>
      <c r="I275" s="195"/>
      <c r="J275" s="195"/>
      <c r="K275" s="195"/>
      <c r="L275" s="195"/>
      <c r="M275" s="195"/>
      <c r="N275" s="195"/>
      <c r="O275" s="195"/>
      <c r="P275" s="195"/>
      <c r="Q275" s="195"/>
      <c r="R275" s="195"/>
      <c r="S275" s="195"/>
      <c r="T275" s="195"/>
      <c r="U275" s="195"/>
      <c r="V275" s="195"/>
      <c r="W275" s="195"/>
      <c r="X275" s="195"/>
      <c r="Y275" s="195"/>
      <c r="Z275" s="195"/>
      <c r="AA275" s="195"/>
      <c r="AB275" s="195"/>
      <c r="AC275" s="195"/>
      <c r="AD275" s="196"/>
    </row>
    <row r="276" spans="1:30" ht="15" customHeight="1" x14ac:dyDescent="0.25">
      <c r="A276" s="197" t="str">
        <f>'MEMÓRIA DE CÁLCULO - MC'!A54</f>
        <v>5.8</v>
      </c>
      <c r="B276" s="188" t="str">
        <f>VLOOKUP(A276,'MEMÓRIA DE CÁLCULO - MC'!$A$8:$J$199,4,FALSE())</f>
        <v>FABRICAÇÃO, MONTAGEM E DESMONTAGEM DE FÔRMA PARA SAPATA, EM MADEIRA SERRADA, E=25 MM, 1 UTILIZAÇÃO. AF_01/2024</v>
      </c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  <c r="AA276" s="190"/>
      <c r="AB276" s="186" t="s">
        <v>90</v>
      </c>
      <c r="AC276" s="186">
        <f>SUM(AC278:AC283)</f>
        <v>106.19999999999999</v>
      </c>
      <c r="AD276" s="184" t="str">
        <f>VLOOKUP(A276,'MEMÓRIA DE CÁLCULO - MC'!$A$8:$J$199,6,FALSE())</f>
        <v>M2</v>
      </c>
    </row>
    <row r="277" spans="1:30" x14ac:dyDescent="0.25">
      <c r="A277" s="198"/>
      <c r="B277" s="191"/>
      <c r="C277" s="192"/>
      <c r="D277" s="192"/>
      <c r="E277" s="192"/>
      <c r="F277" s="192"/>
      <c r="G277" s="192"/>
      <c r="H277" s="192"/>
      <c r="I277" s="192"/>
      <c r="J277" s="192"/>
      <c r="K277" s="192"/>
      <c r="L277" s="192"/>
      <c r="M277" s="192"/>
      <c r="N277" s="192"/>
      <c r="O277" s="192"/>
      <c r="P277" s="192"/>
      <c r="Q277" s="192"/>
      <c r="R277" s="192"/>
      <c r="S277" s="192"/>
      <c r="T277" s="192"/>
      <c r="U277" s="192"/>
      <c r="V277" s="192"/>
      <c r="W277" s="192"/>
      <c r="X277" s="192"/>
      <c r="Y277" s="192"/>
      <c r="Z277" s="192"/>
      <c r="AA277" s="193"/>
      <c r="AB277" s="187"/>
      <c r="AC277" s="187"/>
      <c r="AD277" s="185"/>
    </row>
    <row r="278" spans="1:30" x14ac:dyDescent="0.25">
      <c r="A278" s="24"/>
      <c r="B278" s="25" t="s">
        <v>406</v>
      </c>
      <c r="C278" s="26"/>
      <c r="D278" s="27" t="s">
        <v>79</v>
      </c>
      <c r="E278" s="27"/>
      <c r="F278" s="28" t="s">
        <v>79</v>
      </c>
      <c r="G278" s="27">
        <v>0.6</v>
      </c>
      <c r="H278" s="28" t="s">
        <v>79</v>
      </c>
      <c r="I278" s="28"/>
      <c r="J278" s="28" t="s">
        <v>79</v>
      </c>
      <c r="K278" s="28">
        <f>0.35+0.35+0.15+0.15</f>
        <v>1</v>
      </c>
      <c r="L278" s="28" t="s">
        <v>79</v>
      </c>
      <c r="M278" s="28"/>
      <c r="N278" s="28" t="s">
        <v>79</v>
      </c>
      <c r="O278" s="28"/>
      <c r="P278" s="28" t="s">
        <v>79</v>
      </c>
      <c r="Q278" s="28"/>
      <c r="R278" s="28" t="s">
        <v>79</v>
      </c>
      <c r="S278" s="28"/>
      <c r="T278" s="28" t="s">
        <v>79</v>
      </c>
      <c r="U278" s="28"/>
      <c r="V278" s="28" t="s">
        <v>79</v>
      </c>
      <c r="W278" s="28"/>
      <c r="X278" s="28" t="s">
        <v>79</v>
      </c>
      <c r="Y278" s="28">
        <v>15</v>
      </c>
      <c r="Z278" s="27" t="s">
        <v>79</v>
      </c>
      <c r="AA278" s="29">
        <v>1</v>
      </c>
      <c r="AB278" s="29" t="s">
        <v>88</v>
      </c>
      <c r="AC278" s="30">
        <f t="shared" ref="AC278:AC283" si="47">K278*G278*Y278*AA278</f>
        <v>9</v>
      </c>
      <c r="AD278" s="31" t="str">
        <f>AD276</f>
        <v>M2</v>
      </c>
    </row>
    <row r="279" spans="1:30" x14ac:dyDescent="0.25">
      <c r="A279" s="24"/>
      <c r="B279" s="25" t="s">
        <v>407</v>
      </c>
      <c r="C279" s="26"/>
      <c r="D279" s="27" t="s">
        <v>79</v>
      </c>
      <c r="E279" s="27"/>
      <c r="F279" s="28" t="s">
        <v>79</v>
      </c>
      <c r="G279" s="27">
        <v>0.6</v>
      </c>
      <c r="H279" s="28" t="s">
        <v>79</v>
      </c>
      <c r="I279" s="28"/>
      <c r="J279" s="28" t="s">
        <v>79</v>
      </c>
      <c r="K279" s="28">
        <f>0.6*4</f>
        <v>2.4</v>
      </c>
      <c r="L279" s="28" t="s">
        <v>79</v>
      </c>
      <c r="M279" s="28"/>
      <c r="N279" s="28" t="s">
        <v>79</v>
      </c>
      <c r="O279" s="28"/>
      <c r="P279" s="28" t="s">
        <v>79</v>
      </c>
      <c r="Q279" s="28"/>
      <c r="R279" s="28" t="s">
        <v>79</v>
      </c>
      <c r="S279" s="28"/>
      <c r="T279" s="28" t="s">
        <v>79</v>
      </c>
      <c r="U279" s="28"/>
      <c r="V279" s="28" t="s">
        <v>79</v>
      </c>
      <c r="W279" s="28"/>
      <c r="X279" s="28" t="s">
        <v>79</v>
      </c>
      <c r="Y279" s="28">
        <v>20</v>
      </c>
      <c r="Z279" s="27" t="s">
        <v>79</v>
      </c>
      <c r="AA279" s="29">
        <v>1</v>
      </c>
      <c r="AB279" s="29" t="s">
        <v>88</v>
      </c>
      <c r="AC279" s="30">
        <f t="shared" si="47"/>
        <v>28.799999999999997</v>
      </c>
      <c r="AD279" s="31" t="str">
        <f t="shared" ref="AD279:AD283" si="48">AD278</f>
        <v>M2</v>
      </c>
    </row>
    <row r="280" spans="1:30" x14ac:dyDescent="0.25">
      <c r="A280" s="24"/>
      <c r="B280" s="25" t="s">
        <v>408</v>
      </c>
      <c r="C280" s="26"/>
      <c r="D280" s="27" t="s">
        <v>79</v>
      </c>
      <c r="E280" s="27"/>
      <c r="F280" s="28" t="s">
        <v>79</v>
      </c>
      <c r="G280" s="27">
        <v>0.6</v>
      </c>
      <c r="H280" s="28" t="s">
        <v>79</v>
      </c>
      <c r="I280" s="28"/>
      <c r="J280" s="28" t="s">
        <v>79</v>
      </c>
      <c r="K280" s="28">
        <f>0.6*4</f>
        <v>2.4</v>
      </c>
      <c r="L280" s="28" t="s">
        <v>79</v>
      </c>
      <c r="M280" s="28"/>
      <c r="N280" s="28" t="s">
        <v>79</v>
      </c>
      <c r="O280" s="28"/>
      <c r="P280" s="28" t="s">
        <v>79</v>
      </c>
      <c r="Q280" s="28"/>
      <c r="R280" s="28" t="s">
        <v>79</v>
      </c>
      <c r="S280" s="28"/>
      <c r="T280" s="28" t="s">
        <v>79</v>
      </c>
      <c r="U280" s="28"/>
      <c r="V280" s="28" t="s">
        <v>79</v>
      </c>
      <c r="W280" s="28"/>
      <c r="X280" s="28" t="s">
        <v>79</v>
      </c>
      <c r="Y280" s="28">
        <v>10</v>
      </c>
      <c r="Z280" s="27" t="s">
        <v>79</v>
      </c>
      <c r="AA280" s="29">
        <v>1</v>
      </c>
      <c r="AB280" s="29" t="s">
        <v>88</v>
      </c>
      <c r="AC280" s="30">
        <f t="shared" si="47"/>
        <v>14.399999999999999</v>
      </c>
      <c r="AD280" s="31" t="str">
        <f t="shared" si="48"/>
        <v>M2</v>
      </c>
    </row>
    <row r="281" spans="1:30" x14ac:dyDescent="0.25">
      <c r="A281" s="24"/>
      <c r="B281" s="25" t="s">
        <v>409</v>
      </c>
      <c r="C281" s="26"/>
      <c r="D281" s="27" t="s">
        <v>79</v>
      </c>
      <c r="E281" s="27"/>
      <c r="F281" s="28" t="s">
        <v>79</v>
      </c>
      <c r="G281" s="27">
        <v>1.2</v>
      </c>
      <c r="H281" s="28" t="s">
        <v>79</v>
      </c>
      <c r="I281" s="28"/>
      <c r="J281" s="28" t="s">
        <v>79</v>
      </c>
      <c r="K281" s="28">
        <f>0.35+0.35+0.15+0.15</f>
        <v>1</v>
      </c>
      <c r="L281" s="28" t="s">
        <v>79</v>
      </c>
      <c r="M281" s="28"/>
      <c r="N281" s="28" t="s">
        <v>79</v>
      </c>
      <c r="O281" s="28"/>
      <c r="P281" s="28" t="s">
        <v>79</v>
      </c>
      <c r="Q281" s="28"/>
      <c r="R281" s="28" t="s">
        <v>79</v>
      </c>
      <c r="S281" s="28"/>
      <c r="T281" s="28" t="s">
        <v>79</v>
      </c>
      <c r="U281" s="28"/>
      <c r="V281" s="28" t="s">
        <v>79</v>
      </c>
      <c r="W281" s="28"/>
      <c r="X281" s="28" t="s">
        <v>79</v>
      </c>
      <c r="Y281" s="28">
        <v>15</v>
      </c>
      <c r="Z281" s="27" t="s">
        <v>79</v>
      </c>
      <c r="AA281" s="29">
        <v>1</v>
      </c>
      <c r="AB281" s="29" t="s">
        <v>88</v>
      </c>
      <c r="AC281" s="30">
        <f t="shared" si="47"/>
        <v>18</v>
      </c>
      <c r="AD281" s="31" t="str">
        <f t="shared" si="48"/>
        <v>M2</v>
      </c>
    </row>
    <row r="282" spans="1:30" x14ac:dyDescent="0.25">
      <c r="A282" s="24"/>
      <c r="B282" s="25" t="s">
        <v>410</v>
      </c>
      <c r="C282" s="26"/>
      <c r="D282" s="27" t="s">
        <v>79</v>
      </c>
      <c r="E282" s="27"/>
      <c r="F282" s="28" t="s">
        <v>79</v>
      </c>
      <c r="G282" s="27">
        <v>1.2</v>
      </c>
      <c r="H282" s="28" t="s">
        <v>79</v>
      </c>
      <c r="I282" s="28"/>
      <c r="J282" s="28" t="s">
        <v>79</v>
      </c>
      <c r="K282" s="28">
        <f>0.35+0.35+0.15+0.15</f>
        <v>1</v>
      </c>
      <c r="L282" s="28" t="s">
        <v>79</v>
      </c>
      <c r="M282" s="28"/>
      <c r="N282" s="28" t="s">
        <v>79</v>
      </c>
      <c r="O282" s="28"/>
      <c r="P282" s="28" t="s">
        <v>79</v>
      </c>
      <c r="Q282" s="28"/>
      <c r="R282" s="28" t="s">
        <v>79</v>
      </c>
      <c r="S282" s="28"/>
      <c r="T282" s="28" t="s">
        <v>79</v>
      </c>
      <c r="U282" s="28"/>
      <c r="V282" s="28" t="s">
        <v>79</v>
      </c>
      <c r="W282" s="28"/>
      <c r="X282" s="28" t="s">
        <v>79</v>
      </c>
      <c r="Y282" s="28">
        <v>20</v>
      </c>
      <c r="Z282" s="27" t="s">
        <v>79</v>
      </c>
      <c r="AA282" s="29">
        <v>1</v>
      </c>
      <c r="AB282" s="29" t="s">
        <v>88</v>
      </c>
      <c r="AC282" s="30">
        <f t="shared" si="47"/>
        <v>24</v>
      </c>
      <c r="AD282" s="31" t="str">
        <f t="shared" si="48"/>
        <v>M2</v>
      </c>
    </row>
    <row r="283" spans="1:30" x14ac:dyDescent="0.25">
      <c r="A283" s="24"/>
      <c r="B283" s="25" t="s">
        <v>411</v>
      </c>
      <c r="C283" s="26"/>
      <c r="D283" s="27" t="s">
        <v>79</v>
      </c>
      <c r="E283" s="27"/>
      <c r="F283" s="28" t="s">
        <v>79</v>
      </c>
      <c r="G283" s="27">
        <v>1.2</v>
      </c>
      <c r="H283" s="28" t="s">
        <v>79</v>
      </c>
      <c r="I283" s="28"/>
      <c r="J283" s="28" t="s">
        <v>79</v>
      </c>
      <c r="K283" s="28">
        <f>0.35+0.35+0.15+0.15</f>
        <v>1</v>
      </c>
      <c r="L283" s="28" t="s">
        <v>79</v>
      </c>
      <c r="M283" s="28"/>
      <c r="N283" s="28" t="s">
        <v>79</v>
      </c>
      <c r="O283" s="28"/>
      <c r="P283" s="28" t="s">
        <v>79</v>
      </c>
      <c r="Q283" s="28"/>
      <c r="R283" s="28" t="s">
        <v>79</v>
      </c>
      <c r="S283" s="28"/>
      <c r="T283" s="28" t="s">
        <v>79</v>
      </c>
      <c r="U283" s="28"/>
      <c r="V283" s="28" t="s">
        <v>79</v>
      </c>
      <c r="W283" s="28"/>
      <c r="X283" s="28" t="s">
        <v>79</v>
      </c>
      <c r="Y283" s="28">
        <v>10</v>
      </c>
      <c r="Z283" s="27" t="s">
        <v>79</v>
      </c>
      <c r="AA283" s="29">
        <v>1</v>
      </c>
      <c r="AB283" s="29" t="s">
        <v>88</v>
      </c>
      <c r="AC283" s="30">
        <f t="shared" si="47"/>
        <v>12</v>
      </c>
      <c r="AD283" s="31" t="str">
        <f t="shared" si="48"/>
        <v>M2</v>
      </c>
    </row>
    <row r="284" spans="1:30" x14ac:dyDescent="0.25">
      <c r="A284" s="200"/>
      <c r="B284" s="201"/>
      <c r="C284" s="201"/>
      <c r="D284" s="201"/>
      <c r="E284" s="201"/>
      <c r="F284" s="201"/>
      <c r="G284" s="201"/>
      <c r="H284" s="201"/>
      <c r="I284" s="201"/>
      <c r="J284" s="201"/>
      <c r="K284" s="201"/>
      <c r="L284" s="201"/>
      <c r="M284" s="201"/>
      <c r="N284" s="201"/>
      <c r="O284" s="201"/>
      <c r="P284" s="201"/>
      <c r="Q284" s="201"/>
      <c r="R284" s="201"/>
      <c r="S284" s="201"/>
      <c r="T284" s="201"/>
      <c r="U284" s="201"/>
      <c r="V284" s="201"/>
      <c r="W284" s="201"/>
      <c r="X284" s="201"/>
      <c r="Y284" s="201"/>
      <c r="Z284" s="201"/>
      <c r="AA284" s="202"/>
      <c r="AB284" s="201"/>
      <c r="AC284" s="201"/>
      <c r="AD284" s="203"/>
    </row>
    <row r="285" spans="1:30" x14ac:dyDescent="0.25">
      <c r="A285" s="204" t="str">
        <f>'MEMÓRIA DE CÁLCULO - MC'!A55</f>
        <v>5.9</v>
      </c>
      <c r="B285" s="188" t="str">
        <f>VLOOKUP(A285,'MEMÓRIA DE CÁLCULO - MC'!$A$8:$J$199,4,FALSE())</f>
        <v>FABRICAÇÃO, MONTAGEM E DESMONTAGEM DE FÔRMA PARA VIGA BALDRAME, EM MADEIRA SERRADA, E=25 MM, 1 UTILIZAÇÃO. AF_01/2024</v>
      </c>
      <c r="C285" s="189"/>
      <c r="D285" s="189"/>
      <c r="E285" s="189"/>
      <c r="F285" s="189"/>
      <c r="G285" s="189"/>
      <c r="H285" s="189"/>
      <c r="I285" s="189"/>
      <c r="J285" s="189"/>
      <c r="K285" s="189"/>
      <c r="L285" s="189"/>
      <c r="M285" s="189"/>
      <c r="N285" s="189"/>
      <c r="O285" s="189"/>
      <c r="P285" s="189"/>
      <c r="Q285" s="189"/>
      <c r="R285" s="189"/>
      <c r="S285" s="189"/>
      <c r="T285" s="189"/>
      <c r="U285" s="189"/>
      <c r="V285" s="189"/>
      <c r="W285" s="189"/>
      <c r="X285" s="189"/>
      <c r="Y285" s="189"/>
      <c r="Z285" s="189"/>
      <c r="AA285" s="205"/>
      <c r="AB285" s="207" t="s">
        <v>90</v>
      </c>
      <c r="AC285" s="207">
        <f>SUM(AC287:AC289)</f>
        <v>30.119999999999994</v>
      </c>
      <c r="AD285" s="199" t="str">
        <f>VLOOKUP(A285,'MEMÓRIA DE CÁLCULO - MC'!$A$8:$J$199,6,FALSE())</f>
        <v>M2</v>
      </c>
    </row>
    <row r="286" spans="1:30" x14ac:dyDescent="0.25">
      <c r="A286" s="204"/>
      <c r="B286" s="191"/>
      <c r="C286" s="192"/>
      <c r="D286" s="192"/>
      <c r="E286" s="192"/>
      <c r="F286" s="192"/>
      <c r="G286" s="192"/>
      <c r="H286" s="192"/>
      <c r="I286" s="192"/>
      <c r="J286" s="192"/>
      <c r="K286" s="192"/>
      <c r="L286" s="192"/>
      <c r="M286" s="192"/>
      <c r="N286" s="192"/>
      <c r="O286" s="192"/>
      <c r="P286" s="192"/>
      <c r="Q286" s="192"/>
      <c r="R286" s="192"/>
      <c r="S286" s="192"/>
      <c r="T286" s="192"/>
      <c r="U286" s="192"/>
      <c r="V286" s="192"/>
      <c r="W286" s="192"/>
      <c r="X286" s="192"/>
      <c r="Y286" s="192"/>
      <c r="Z286" s="192"/>
      <c r="AA286" s="206"/>
      <c r="AB286" s="207"/>
      <c r="AC286" s="207"/>
      <c r="AD286" s="199"/>
    </row>
    <row r="287" spans="1:30" x14ac:dyDescent="0.25">
      <c r="A287" s="24"/>
      <c r="B287" s="25" t="s">
        <v>428</v>
      </c>
      <c r="C287" s="26">
        <v>53</v>
      </c>
      <c r="D287" s="27" t="s">
        <v>79</v>
      </c>
      <c r="E287" s="27"/>
      <c r="F287" s="28" t="s">
        <v>79</v>
      </c>
      <c r="G287" s="27">
        <v>0.3</v>
      </c>
      <c r="H287" s="28" t="s">
        <v>79</v>
      </c>
      <c r="I287" s="28"/>
      <c r="J287" s="28" t="s">
        <v>79</v>
      </c>
      <c r="K287" s="28"/>
      <c r="L287" s="28" t="s">
        <v>79</v>
      </c>
      <c r="M287" s="28"/>
      <c r="N287" s="28" t="s">
        <v>79</v>
      </c>
      <c r="O287" s="28"/>
      <c r="P287" s="28" t="s">
        <v>79</v>
      </c>
      <c r="Q287" s="28"/>
      <c r="R287" s="28" t="s">
        <v>79</v>
      </c>
      <c r="S287" s="28"/>
      <c r="T287" s="28" t="s">
        <v>79</v>
      </c>
      <c r="U287" s="28"/>
      <c r="V287" s="28" t="s">
        <v>79</v>
      </c>
      <c r="W287" s="28"/>
      <c r="X287" s="28" t="s">
        <v>79</v>
      </c>
      <c r="Y287" s="28"/>
      <c r="Z287" s="27" t="s">
        <v>79</v>
      </c>
      <c r="AA287" s="29">
        <v>1</v>
      </c>
      <c r="AB287" s="29" t="s">
        <v>88</v>
      </c>
      <c r="AC287" s="30">
        <f t="shared" ref="AC287:AC289" si="49">C287*G287*AA287</f>
        <v>15.899999999999999</v>
      </c>
      <c r="AD287" s="31" t="str">
        <f>AD282</f>
        <v>M2</v>
      </c>
    </row>
    <row r="288" spans="1:30" x14ac:dyDescent="0.25">
      <c r="A288" s="24"/>
      <c r="B288" s="25" t="s">
        <v>429</v>
      </c>
      <c r="C288" s="26">
        <v>31</v>
      </c>
      <c r="D288" s="27" t="s">
        <v>79</v>
      </c>
      <c r="E288" s="27"/>
      <c r="F288" s="28" t="s">
        <v>79</v>
      </c>
      <c r="G288" s="27">
        <v>0.3</v>
      </c>
      <c r="H288" s="28" t="s">
        <v>79</v>
      </c>
      <c r="I288" s="28"/>
      <c r="J288" s="28" t="s">
        <v>79</v>
      </c>
      <c r="K288" s="28"/>
      <c r="L288" s="28" t="s">
        <v>79</v>
      </c>
      <c r="M288" s="28"/>
      <c r="N288" s="28" t="s">
        <v>79</v>
      </c>
      <c r="O288" s="28"/>
      <c r="P288" s="28" t="s">
        <v>79</v>
      </c>
      <c r="Q288" s="28"/>
      <c r="R288" s="28" t="s">
        <v>79</v>
      </c>
      <c r="S288" s="28"/>
      <c r="T288" s="28" t="s">
        <v>79</v>
      </c>
      <c r="U288" s="28"/>
      <c r="V288" s="28" t="s">
        <v>79</v>
      </c>
      <c r="W288" s="28"/>
      <c r="X288" s="28" t="s">
        <v>79</v>
      </c>
      <c r="Y288" s="28"/>
      <c r="Z288" s="27" t="s">
        <v>79</v>
      </c>
      <c r="AA288" s="29">
        <v>1</v>
      </c>
      <c r="AB288" s="29" t="s">
        <v>88</v>
      </c>
      <c r="AC288" s="30">
        <f t="shared" si="49"/>
        <v>9.2999999999999989</v>
      </c>
      <c r="AD288" s="31" t="str">
        <f>AD287</f>
        <v>M2</v>
      </c>
    </row>
    <row r="289" spans="1:30" x14ac:dyDescent="0.25">
      <c r="A289" s="24"/>
      <c r="B289" s="25" t="s">
        <v>430</v>
      </c>
      <c r="C289" s="26">
        <v>16.399999999999999</v>
      </c>
      <c r="D289" s="27" t="s">
        <v>79</v>
      </c>
      <c r="E289" s="27"/>
      <c r="F289" s="28" t="s">
        <v>79</v>
      </c>
      <c r="G289" s="27">
        <v>0.3</v>
      </c>
      <c r="H289" s="28" t="s">
        <v>79</v>
      </c>
      <c r="I289" s="28"/>
      <c r="J289" s="28" t="s">
        <v>79</v>
      </c>
      <c r="K289" s="28"/>
      <c r="L289" s="28" t="s">
        <v>79</v>
      </c>
      <c r="M289" s="28"/>
      <c r="N289" s="28" t="s">
        <v>79</v>
      </c>
      <c r="O289" s="28"/>
      <c r="P289" s="28" t="s">
        <v>79</v>
      </c>
      <c r="Q289" s="28"/>
      <c r="R289" s="28" t="s">
        <v>79</v>
      </c>
      <c r="S289" s="28"/>
      <c r="T289" s="28" t="s">
        <v>79</v>
      </c>
      <c r="U289" s="28"/>
      <c r="V289" s="28" t="s">
        <v>79</v>
      </c>
      <c r="W289" s="28"/>
      <c r="X289" s="28" t="s">
        <v>79</v>
      </c>
      <c r="Y289" s="28"/>
      <c r="Z289" s="27" t="s">
        <v>79</v>
      </c>
      <c r="AA289" s="29">
        <v>1</v>
      </c>
      <c r="AB289" s="29" t="s">
        <v>88</v>
      </c>
      <c r="AC289" s="30">
        <f t="shared" si="49"/>
        <v>4.919999999999999</v>
      </c>
      <c r="AD289" s="31" t="str">
        <f>AD288</f>
        <v>M2</v>
      </c>
    </row>
    <row r="290" spans="1:30" x14ac:dyDescent="0.25">
      <c r="A290" s="200"/>
      <c r="B290" s="201"/>
      <c r="C290" s="201"/>
      <c r="D290" s="201"/>
      <c r="E290" s="201"/>
      <c r="F290" s="201"/>
      <c r="G290" s="201"/>
      <c r="H290" s="201"/>
      <c r="I290" s="201"/>
      <c r="J290" s="201"/>
      <c r="K290" s="201"/>
      <c r="L290" s="201"/>
      <c r="M290" s="201"/>
      <c r="N290" s="201"/>
      <c r="O290" s="201"/>
      <c r="P290" s="201"/>
      <c r="Q290" s="201"/>
      <c r="R290" s="201"/>
      <c r="S290" s="201"/>
      <c r="T290" s="201"/>
      <c r="U290" s="201"/>
      <c r="V290" s="201"/>
      <c r="W290" s="201"/>
      <c r="X290" s="201"/>
      <c r="Y290" s="201"/>
      <c r="Z290" s="201"/>
      <c r="AA290" s="202"/>
      <c r="AB290" s="201"/>
      <c r="AC290" s="201"/>
      <c r="AD290" s="203"/>
    </row>
    <row r="291" spans="1:30" x14ac:dyDescent="0.25">
      <c r="A291" s="204" t="str">
        <f>'MEMÓRIA DE CÁLCULO - MC'!A56</f>
        <v>5.10</v>
      </c>
      <c r="B291" s="188" t="str">
        <f>VLOOKUP(A291,'MEMÓRIA DE CÁLCULO - MC'!$A$8:$J$199,4,FALSE())</f>
        <v>CONCRETO FCK = 30MPA, TRAÇO 1:1,9:2,3 (EM MASSA SECA DE CIMENTO/ AREIA MÉDIA/ SEIXO ROLADO) - PREPARO MECÂNICO COM BETONEIRA 400 L. AF_05/2021</v>
      </c>
      <c r="C291" s="189"/>
      <c r="D291" s="189"/>
      <c r="E291" s="189"/>
      <c r="F291" s="189"/>
      <c r="G291" s="189"/>
      <c r="H291" s="189"/>
      <c r="I291" s="189"/>
      <c r="J291" s="189"/>
      <c r="K291" s="189"/>
      <c r="L291" s="189"/>
      <c r="M291" s="189"/>
      <c r="N291" s="189"/>
      <c r="O291" s="189"/>
      <c r="P291" s="189"/>
      <c r="Q291" s="189"/>
      <c r="R291" s="189"/>
      <c r="S291" s="189"/>
      <c r="T291" s="189"/>
      <c r="U291" s="189"/>
      <c r="V291" s="189"/>
      <c r="W291" s="189"/>
      <c r="X291" s="189"/>
      <c r="Y291" s="189"/>
      <c r="Z291" s="189"/>
      <c r="AA291" s="205"/>
      <c r="AB291" s="207" t="s">
        <v>90</v>
      </c>
      <c r="AC291" s="207">
        <f>SUM(AC293:AC301)</f>
        <v>16.204800000000002</v>
      </c>
      <c r="AD291" s="199" t="str">
        <f>VLOOKUP(A291,'MEMÓRIA DE CÁLCULO - MC'!$A$8:$J$199,6,FALSE())</f>
        <v>M3</v>
      </c>
    </row>
    <row r="292" spans="1:30" x14ac:dyDescent="0.25">
      <c r="A292" s="204"/>
      <c r="B292" s="191"/>
      <c r="C292" s="192"/>
      <c r="D292" s="192"/>
      <c r="E292" s="192"/>
      <c r="F292" s="192"/>
      <c r="G292" s="192"/>
      <c r="H292" s="192"/>
      <c r="I292" s="192"/>
      <c r="J292" s="192"/>
      <c r="K292" s="192"/>
      <c r="L292" s="192"/>
      <c r="M292" s="192"/>
      <c r="N292" s="192"/>
      <c r="O292" s="192"/>
      <c r="P292" s="192"/>
      <c r="Q292" s="192"/>
      <c r="R292" s="192"/>
      <c r="S292" s="192"/>
      <c r="T292" s="192"/>
      <c r="U292" s="192"/>
      <c r="V292" s="192"/>
      <c r="W292" s="192"/>
      <c r="X292" s="192"/>
      <c r="Y292" s="192"/>
      <c r="Z292" s="192"/>
      <c r="AA292" s="206"/>
      <c r="AB292" s="207"/>
      <c r="AC292" s="207"/>
      <c r="AD292" s="199"/>
    </row>
    <row r="293" spans="1:30" x14ac:dyDescent="0.25">
      <c r="A293" s="24"/>
      <c r="B293" s="25" t="s">
        <v>431</v>
      </c>
      <c r="C293" s="26">
        <v>0.6</v>
      </c>
      <c r="D293" s="27" t="s">
        <v>79</v>
      </c>
      <c r="E293" s="27">
        <v>0.6</v>
      </c>
      <c r="F293" s="28" t="s">
        <v>79</v>
      </c>
      <c r="G293" s="27">
        <v>0.6</v>
      </c>
      <c r="H293" s="28" t="s">
        <v>79</v>
      </c>
      <c r="I293" s="28"/>
      <c r="J293" s="28" t="s">
        <v>79</v>
      </c>
      <c r="K293" s="28"/>
      <c r="L293" s="28" t="s">
        <v>79</v>
      </c>
      <c r="M293" s="28"/>
      <c r="N293" s="28" t="s">
        <v>79</v>
      </c>
      <c r="O293" s="28"/>
      <c r="P293" s="28" t="s">
        <v>79</v>
      </c>
      <c r="Q293" s="28"/>
      <c r="R293" s="28" t="s">
        <v>79</v>
      </c>
      <c r="S293" s="28"/>
      <c r="T293" s="28" t="s">
        <v>79</v>
      </c>
      <c r="U293" s="28"/>
      <c r="V293" s="28" t="s">
        <v>79</v>
      </c>
      <c r="W293" s="28"/>
      <c r="X293" s="28" t="s">
        <v>79</v>
      </c>
      <c r="Y293" s="28">
        <v>15</v>
      </c>
      <c r="Z293" s="27" t="s">
        <v>79</v>
      </c>
      <c r="AA293" s="29">
        <v>1</v>
      </c>
      <c r="AB293" s="29" t="s">
        <v>88</v>
      </c>
      <c r="AC293" s="30">
        <f t="shared" ref="AC293:AC298" si="50">C293*E293*G293*Y293*AA293</f>
        <v>3.2399999999999998</v>
      </c>
      <c r="AD293" s="31" t="str">
        <f>AD291</f>
        <v>M3</v>
      </c>
    </row>
    <row r="294" spans="1:30" x14ac:dyDescent="0.25">
      <c r="A294" s="24"/>
      <c r="B294" s="25" t="s">
        <v>432</v>
      </c>
      <c r="C294" s="26">
        <v>0.6</v>
      </c>
      <c r="D294" s="27" t="s">
        <v>79</v>
      </c>
      <c r="E294" s="27">
        <v>0.6</v>
      </c>
      <c r="F294" s="28" t="s">
        <v>79</v>
      </c>
      <c r="G294" s="27">
        <v>0.6</v>
      </c>
      <c r="H294" s="28" t="s">
        <v>79</v>
      </c>
      <c r="I294" s="28"/>
      <c r="J294" s="28" t="s">
        <v>79</v>
      </c>
      <c r="K294" s="28"/>
      <c r="L294" s="28" t="s">
        <v>79</v>
      </c>
      <c r="M294" s="28"/>
      <c r="N294" s="28" t="s">
        <v>79</v>
      </c>
      <c r="O294" s="28"/>
      <c r="P294" s="28" t="s">
        <v>79</v>
      </c>
      <c r="Q294" s="28"/>
      <c r="R294" s="28" t="s">
        <v>79</v>
      </c>
      <c r="S294" s="28"/>
      <c r="T294" s="28" t="s">
        <v>79</v>
      </c>
      <c r="U294" s="28"/>
      <c r="V294" s="28" t="s">
        <v>79</v>
      </c>
      <c r="W294" s="28"/>
      <c r="X294" s="28" t="s">
        <v>79</v>
      </c>
      <c r="Y294" s="28">
        <v>20</v>
      </c>
      <c r="Z294" s="27" t="s">
        <v>79</v>
      </c>
      <c r="AA294" s="29">
        <v>1</v>
      </c>
      <c r="AB294" s="29" t="s">
        <v>88</v>
      </c>
      <c r="AC294" s="30">
        <f t="shared" si="50"/>
        <v>4.32</v>
      </c>
      <c r="AD294" s="31" t="str">
        <f t="shared" ref="AD294:AD301" si="51">AD293</f>
        <v>M3</v>
      </c>
    </row>
    <row r="295" spans="1:30" x14ac:dyDescent="0.25">
      <c r="A295" s="24"/>
      <c r="B295" s="25" t="s">
        <v>433</v>
      </c>
      <c r="C295" s="26">
        <v>0.6</v>
      </c>
      <c r="D295" s="27" t="s">
        <v>79</v>
      </c>
      <c r="E295" s="27">
        <v>0.6</v>
      </c>
      <c r="F295" s="28" t="s">
        <v>79</v>
      </c>
      <c r="G295" s="27">
        <v>0.6</v>
      </c>
      <c r="H295" s="28" t="s">
        <v>79</v>
      </c>
      <c r="I295" s="28"/>
      <c r="J295" s="28" t="s">
        <v>79</v>
      </c>
      <c r="K295" s="28"/>
      <c r="L295" s="28" t="s">
        <v>79</v>
      </c>
      <c r="M295" s="28"/>
      <c r="N295" s="28" t="s">
        <v>79</v>
      </c>
      <c r="O295" s="28"/>
      <c r="P295" s="28" t="s">
        <v>79</v>
      </c>
      <c r="Q295" s="28"/>
      <c r="R295" s="28" t="s">
        <v>79</v>
      </c>
      <c r="S295" s="28"/>
      <c r="T295" s="28" t="s">
        <v>79</v>
      </c>
      <c r="U295" s="28"/>
      <c r="V295" s="28" t="s">
        <v>79</v>
      </c>
      <c r="W295" s="28"/>
      <c r="X295" s="28" t="s">
        <v>79</v>
      </c>
      <c r="Y295" s="28">
        <v>10</v>
      </c>
      <c r="Z295" s="27" t="s">
        <v>79</v>
      </c>
      <c r="AA295" s="29">
        <v>1</v>
      </c>
      <c r="AB295" s="29" t="s">
        <v>88</v>
      </c>
      <c r="AC295" s="30">
        <f t="shared" si="50"/>
        <v>2.16</v>
      </c>
      <c r="AD295" s="31" t="str">
        <f t="shared" si="51"/>
        <v>M3</v>
      </c>
    </row>
    <row r="296" spans="1:30" x14ac:dyDescent="0.25">
      <c r="A296" s="24"/>
      <c r="B296" s="25" t="s">
        <v>434</v>
      </c>
      <c r="C296" s="26">
        <v>0.3</v>
      </c>
      <c r="D296" s="27" t="s">
        <v>79</v>
      </c>
      <c r="E296" s="27">
        <v>0.14000000000000001</v>
      </c>
      <c r="F296" s="28" t="s">
        <v>79</v>
      </c>
      <c r="G296" s="27">
        <v>1.2</v>
      </c>
      <c r="H296" s="28" t="s">
        <v>79</v>
      </c>
      <c r="I296" s="28"/>
      <c r="J296" s="28" t="s">
        <v>79</v>
      </c>
      <c r="K296" s="28"/>
      <c r="L296" s="28" t="s">
        <v>79</v>
      </c>
      <c r="M296" s="28"/>
      <c r="N296" s="28" t="s">
        <v>79</v>
      </c>
      <c r="O296" s="28"/>
      <c r="P296" s="28" t="s">
        <v>79</v>
      </c>
      <c r="Q296" s="28"/>
      <c r="R296" s="28" t="s">
        <v>79</v>
      </c>
      <c r="S296" s="28"/>
      <c r="T296" s="28" t="s">
        <v>79</v>
      </c>
      <c r="U296" s="28"/>
      <c r="V296" s="28" t="s">
        <v>79</v>
      </c>
      <c r="W296" s="28"/>
      <c r="X296" s="28" t="s">
        <v>79</v>
      </c>
      <c r="Y296" s="28">
        <v>15</v>
      </c>
      <c r="Z296" s="27" t="s">
        <v>79</v>
      </c>
      <c r="AA296" s="29">
        <v>1</v>
      </c>
      <c r="AB296" s="29" t="s">
        <v>88</v>
      </c>
      <c r="AC296" s="30">
        <f t="shared" si="50"/>
        <v>0.75600000000000001</v>
      </c>
      <c r="AD296" s="31" t="str">
        <f t="shared" si="51"/>
        <v>M3</v>
      </c>
    </row>
    <row r="297" spans="1:30" x14ac:dyDescent="0.25">
      <c r="A297" s="24"/>
      <c r="B297" s="25" t="s">
        <v>435</v>
      </c>
      <c r="C297" s="26">
        <v>0.3</v>
      </c>
      <c r="D297" s="27" t="s">
        <v>79</v>
      </c>
      <c r="E297" s="27">
        <v>0.14000000000000001</v>
      </c>
      <c r="F297" s="28" t="s">
        <v>79</v>
      </c>
      <c r="G297" s="27">
        <v>1.2</v>
      </c>
      <c r="H297" s="28" t="s">
        <v>79</v>
      </c>
      <c r="I297" s="28"/>
      <c r="J297" s="28" t="s">
        <v>79</v>
      </c>
      <c r="K297" s="28"/>
      <c r="L297" s="28" t="s">
        <v>79</v>
      </c>
      <c r="M297" s="28"/>
      <c r="N297" s="28" t="s">
        <v>79</v>
      </c>
      <c r="O297" s="28"/>
      <c r="P297" s="28" t="s">
        <v>79</v>
      </c>
      <c r="Q297" s="28"/>
      <c r="R297" s="28" t="s">
        <v>79</v>
      </c>
      <c r="S297" s="28"/>
      <c r="T297" s="28" t="s">
        <v>79</v>
      </c>
      <c r="U297" s="28"/>
      <c r="V297" s="28" t="s">
        <v>79</v>
      </c>
      <c r="W297" s="28"/>
      <c r="X297" s="28" t="s">
        <v>79</v>
      </c>
      <c r="Y297" s="28">
        <v>20</v>
      </c>
      <c r="Z297" s="27" t="s">
        <v>79</v>
      </c>
      <c r="AA297" s="29">
        <v>1</v>
      </c>
      <c r="AB297" s="29" t="s">
        <v>88</v>
      </c>
      <c r="AC297" s="30">
        <f t="shared" si="50"/>
        <v>1.008</v>
      </c>
      <c r="AD297" s="31" t="str">
        <f t="shared" si="51"/>
        <v>M3</v>
      </c>
    </row>
    <row r="298" spans="1:30" x14ac:dyDescent="0.25">
      <c r="A298" s="24"/>
      <c r="B298" s="25" t="s">
        <v>436</v>
      </c>
      <c r="C298" s="26">
        <v>0.3</v>
      </c>
      <c r="D298" s="27" t="s">
        <v>79</v>
      </c>
      <c r="E298" s="27">
        <v>0.14000000000000001</v>
      </c>
      <c r="F298" s="28" t="s">
        <v>79</v>
      </c>
      <c r="G298" s="27">
        <v>1.2</v>
      </c>
      <c r="H298" s="28" t="s">
        <v>79</v>
      </c>
      <c r="I298" s="28"/>
      <c r="J298" s="28" t="s">
        <v>79</v>
      </c>
      <c r="K298" s="28"/>
      <c r="L298" s="28" t="s">
        <v>79</v>
      </c>
      <c r="M298" s="28"/>
      <c r="N298" s="28" t="s">
        <v>79</v>
      </c>
      <c r="O298" s="28"/>
      <c r="P298" s="28" t="s">
        <v>79</v>
      </c>
      <c r="Q298" s="28"/>
      <c r="R298" s="28" t="s">
        <v>79</v>
      </c>
      <c r="S298" s="28"/>
      <c r="T298" s="28" t="s">
        <v>79</v>
      </c>
      <c r="U298" s="28"/>
      <c r="V298" s="28" t="s">
        <v>79</v>
      </c>
      <c r="W298" s="28"/>
      <c r="X298" s="28" t="s">
        <v>79</v>
      </c>
      <c r="Y298" s="28">
        <v>10</v>
      </c>
      <c r="Z298" s="27" t="s">
        <v>79</v>
      </c>
      <c r="AA298" s="29">
        <v>1</v>
      </c>
      <c r="AB298" s="29" t="s">
        <v>88</v>
      </c>
      <c r="AC298" s="30">
        <f t="shared" si="50"/>
        <v>0.504</v>
      </c>
      <c r="AD298" s="31" t="str">
        <f t="shared" si="51"/>
        <v>M3</v>
      </c>
    </row>
    <row r="299" spans="1:30" x14ac:dyDescent="0.25">
      <c r="A299" s="24"/>
      <c r="B299" s="25" t="s">
        <v>428</v>
      </c>
      <c r="C299" s="26">
        <v>53</v>
      </c>
      <c r="D299" s="27" t="s">
        <v>79</v>
      </c>
      <c r="E299" s="27">
        <v>0.14000000000000001</v>
      </c>
      <c r="F299" s="28" t="s">
        <v>79</v>
      </c>
      <c r="G299" s="27">
        <v>0.3</v>
      </c>
      <c r="H299" s="28" t="s">
        <v>79</v>
      </c>
      <c r="I299" s="28"/>
      <c r="J299" s="28" t="s">
        <v>79</v>
      </c>
      <c r="K299" s="28"/>
      <c r="L299" s="28" t="s">
        <v>79</v>
      </c>
      <c r="M299" s="28"/>
      <c r="N299" s="28" t="s">
        <v>79</v>
      </c>
      <c r="O299" s="28"/>
      <c r="P299" s="28" t="s">
        <v>79</v>
      </c>
      <c r="Q299" s="28"/>
      <c r="R299" s="28" t="s">
        <v>79</v>
      </c>
      <c r="S299" s="28"/>
      <c r="T299" s="28" t="s">
        <v>79</v>
      </c>
      <c r="U299" s="28"/>
      <c r="V299" s="28" t="s">
        <v>79</v>
      </c>
      <c r="W299" s="28"/>
      <c r="X299" s="28" t="s">
        <v>79</v>
      </c>
      <c r="Y299" s="28"/>
      <c r="Z299" s="27" t="s">
        <v>79</v>
      </c>
      <c r="AA299" s="29">
        <v>1</v>
      </c>
      <c r="AB299" s="29" t="s">
        <v>88</v>
      </c>
      <c r="AC299" s="30">
        <f t="shared" ref="AC299:AC301" si="52">C299*E299*G299*AA299</f>
        <v>2.226</v>
      </c>
      <c r="AD299" s="31" t="str">
        <f t="shared" si="51"/>
        <v>M3</v>
      </c>
    </row>
    <row r="300" spans="1:30" x14ac:dyDescent="0.25">
      <c r="A300" s="24"/>
      <c r="B300" s="25" t="s">
        <v>429</v>
      </c>
      <c r="C300" s="26">
        <v>31</v>
      </c>
      <c r="D300" s="27" t="s">
        <v>79</v>
      </c>
      <c r="E300" s="27">
        <v>0.14000000000000001</v>
      </c>
      <c r="F300" s="28" t="s">
        <v>79</v>
      </c>
      <c r="G300" s="27">
        <v>0.3</v>
      </c>
      <c r="H300" s="28" t="s">
        <v>79</v>
      </c>
      <c r="I300" s="28"/>
      <c r="J300" s="28" t="s">
        <v>79</v>
      </c>
      <c r="K300" s="28"/>
      <c r="L300" s="28" t="s">
        <v>79</v>
      </c>
      <c r="M300" s="28"/>
      <c r="N300" s="28" t="s">
        <v>79</v>
      </c>
      <c r="O300" s="28"/>
      <c r="P300" s="28" t="s">
        <v>79</v>
      </c>
      <c r="Q300" s="28"/>
      <c r="R300" s="28" t="s">
        <v>79</v>
      </c>
      <c r="S300" s="28"/>
      <c r="T300" s="28" t="s">
        <v>79</v>
      </c>
      <c r="U300" s="28"/>
      <c r="V300" s="28" t="s">
        <v>79</v>
      </c>
      <c r="W300" s="28"/>
      <c r="X300" s="28" t="s">
        <v>79</v>
      </c>
      <c r="Y300" s="28"/>
      <c r="Z300" s="27" t="s">
        <v>79</v>
      </c>
      <c r="AA300" s="29">
        <v>1</v>
      </c>
      <c r="AB300" s="29" t="s">
        <v>88</v>
      </c>
      <c r="AC300" s="30">
        <f t="shared" si="52"/>
        <v>1.3020000000000003</v>
      </c>
      <c r="AD300" s="31" t="str">
        <f t="shared" si="51"/>
        <v>M3</v>
      </c>
    </row>
    <row r="301" spans="1:30" x14ac:dyDescent="0.25">
      <c r="A301" s="24"/>
      <c r="B301" s="25" t="s">
        <v>430</v>
      </c>
      <c r="C301" s="26">
        <v>16.399999999999999</v>
      </c>
      <c r="D301" s="27" t="s">
        <v>79</v>
      </c>
      <c r="E301" s="27">
        <v>0.14000000000000001</v>
      </c>
      <c r="F301" s="28" t="s">
        <v>79</v>
      </c>
      <c r="G301" s="27">
        <v>0.3</v>
      </c>
      <c r="H301" s="28" t="s">
        <v>79</v>
      </c>
      <c r="I301" s="28"/>
      <c r="J301" s="28" t="s">
        <v>79</v>
      </c>
      <c r="K301" s="28"/>
      <c r="L301" s="28" t="s">
        <v>79</v>
      </c>
      <c r="M301" s="28"/>
      <c r="N301" s="28" t="s">
        <v>79</v>
      </c>
      <c r="O301" s="28"/>
      <c r="P301" s="28" t="s">
        <v>79</v>
      </c>
      <c r="Q301" s="28"/>
      <c r="R301" s="28" t="s">
        <v>79</v>
      </c>
      <c r="S301" s="28"/>
      <c r="T301" s="28" t="s">
        <v>79</v>
      </c>
      <c r="U301" s="28"/>
      <c r="V301" s="28" t="s">
        <v>79</v>
      </c>
      <c r="W301" s="28"/>
      <c r="X301" s="28" t="s">
        <v>79</v>
      </c>
      <c r="Y301" s="28"/>
      <c r="Z301" s="27" t="s">
        <v>79</v>
      </c>
      <c r="AA301" s="29">
        <v>1</v>
      </c>
      <c r="AB301" s="29" t="s">
        <v>88</v>
      </c>
      <c r="AC301" s="30">
        <f t="shared" si="52"/>
        <v>0.68879999999999997</v>
      </c>
      <c r="AD301" s="31" t="str">
        <f t="shared" si="51"/>
        <v>M3</v>
      </c>
    </row>
    <row r="302" spans="1:30" x14ac:dyDescent="0.25">
      <c r="A302" s="200"/>
      <c r="B302" s="201"/>
      <c r="C302" s="201"/>
      <c r="D302" s="201"/>
      <c r="E302" s="201"/>
      <c r="F302" s="201"/>
      <c r="G302" s="201"/>
      <c r="H302" s="201"/>
      <c r="I302" s="201"/>
      <c r="J302" s="201"/>
      <c r="K302" s="201"/>
      <c r="L302" s="201"/>
      <c r="M302" s="201"/>
      <c r="N302" s="201"/>
      <c r="O302" s="201"/>
      <c r="P302" s="201"/>
      <c r="Q302" s="201"/>
      <c r="R302" s="201"/>
      <c r="S302" s="201"/>
      <c r="T302" s="201"/>
      <c r="U302" s="201"/>
      <c r="V302" s="201"/>
      <c r="W302" s="201"/>
      <c r="X302" s="201"/>
      <c r="Y302" s="201"/>
      <c r="Z302" s="201"/>
      <c r="AA302" s="202"/>
      <c r="AB302" s="201"/>
      <c r="AC302" s="201"/>
      <c r="AD302" s="203"/>
    </row>
    <row r="303" spans="1:30" x14ac:dyDescent="0.25">
      <c r="A303" s="204" t="str">
        <f>'MEMÓRIA DE CÁLCULO - MC'!A57</f>
        <v>5.11</v>
      </c>
      <c r="B303" s="188" t="str">
        <f>VLOOKUP(A303,'MEMÓRIA DE CÁLCULO - MC'!$A$8:$J$199,4,FALSE())</f>
        <v>LANÇAMENTO COM USO DE BALDES, ADENSAMENTO E ACABAMENTO DE CONCRETO EM ESTRUTURAS. AF_02/2022</v>
      </c>
      <c r="C303" s="189"/>
      <c r="D303" s="189"/>
      <c r="E303" s="189"/>
      <c r="F303" s="189"/>
      <c r="G303" s="189"/>
      <c r="H303" s="189"/>
      <c r="I303" s="189"/>
      <c r="J303" s="189"/>
      <c r="K303" s="189"/>
      <c r="L303" s="189"/>
      <c r="M303" s="189"/>
      <c r="N303" s="189"/>
      <c r="O303" s="189"/>
      <c r="P303" s="189"/>
      <c r="Q303" s="189"/>
      <c r="R303" s="189"/>
      <c r="S303" s="189"/>
      <c r="T303" s="189"/>
      <c r="U303" s="189"/>
      <c r="V303" s="189"/>
      <c r="W303" s="189"/>
      <c r="X303" s="189"/>
      <c r="Y303" s="189"/>
      <c r="Z303" s="189"/>
      <c r="AA303" s="205"/>
      <c r="AB303" s="207" t="s">
        <v>90</v>
      </c>
      <c r="AC303" s="207">
        <f>SUM(AC305:AC313)</f>
        <v>16.204800000000002</v>
      </c>
      <c r="AD303" s="199" t="str">
        <f>VLOOKUP(A303,'MEMÓRIA DE CÁLCULO - MC'!$A$8:$J$199,6,FALSE())</f>
        <v>M3</v>
      </c>
    </row>
    <row r="304" spans="1:30" x14ac:dyDescent="0.25">
      <c r="A304" s="204"/>
      <c r="B304" s="191"/>
      <c r="C304" s="192"/>
      <c r="D304" s="192"/>
      <c r="E304" s="192"/>
      <c r="F304" s="192"/>
      <c r="G304" s="192"/>
      <c r="H304" s="192"/>
      <c r="I304" s="192"/>
      <c r="J304" s="192"/>
      <c r="K304" s="192"/>
      <c r="L304" s="192"/>
      <c r="M304" s="192"/>
      <c r="N304" s="192"/>
      <c r="O304" s="192"/>
      <c r="P304" s="192"/>
      <c r="Q304" s="192"/>
      <c r="R304" s="192"/>
      <c r="S304" s="192"/>
      <c r="T304" s="192"/>
      <c r="U304" s="192"/>
      <c r="V304" s="192"/>
      <c r="W304" s="192"/>
      <c r="X304" s="192"/>
      <c r="Y304" s="192"/>
      <c r="Z304" s="192"/>
      <c r="AA304" s="206"/>
      <c r="AB304" s="207"/>
      <c r="AC304" s="207"/>
      <c r="AD304" s="199"/>
    </row>
    <row r="305" spans="1:30" x14ac:dyDescent="0.25">
      <c r="A305" s="24"/>
      <c r="B305" s="25" t="s">
        <v>431</v>
      </c>
      <c r="C305" s="26">
        <v>0.6</v>
      </c>
      <c r="D305" s="27" t="s">
        <v>79</v>
      </c>
      <c r="E305" s="27">
        <v>0.6</v>
      </c>
      <c r="F305" s="28" t="s">
        <v>79</v>
      </c>
      <c r="G305" s="27">
        <v>0.6</v>
      </c>
      <c r="H305" s="28" t="s">
        <v>79</v>
      </c>
      <c r="I305" s="28"/>
      <c r="J305" s="28" t="s">
        <v>79</v>
      </c>
      <c r="K305" s="28"/>
      <c r="L305" s="28" t="s">
        <v>79</v>
      </c>
      <c r="M305" s="28"/>
      <c r="N305" s="28" t="s">
        <v>79</v>
      </c>
      <c r="O305" s="28"/>
      <c r="P305" s="28" t="s">
        <v>79</v>
      </c>
      <c r="Q305" s="28"/>
      <c r="R305" s="28" t="s">
        <v>79</v>
      </c>
      <c r="S305" s="28"/>
      <c r="T305" s="28" t="s">
        <v>79</v>
      </c>
      <c r="U305" s="28"/>
      <c r="V305" s="28" t="s">
        <v>79</v>
      </c>
      <c r="W305" s="28"/>
      <c r="X305" s="28" t="s">
        <v>79</v>
      </c>
      <c r="Y305" s="28">
        <v>15</v>
      </c>
      <c r="Z305" s="27" t="s">
        <v>79</v>
      </c>
      <c r="AA305" s="29">
        <v>1</v>
      </c>
      <c r="AB305" s="29" t="s">
        <v>88</v>
      </c>
      <c r="AC305" s="30">
        <f t="shared" ref="AC305:AC310" si="53">C305*E305*G305*Y305*AA305</f>
        <v>3.2399999999999998</v>
      </c>
      <c r="AD305" s="31" t="str">
        <f>AD303</f>
        <v>M3</v>
      </c>
    </row>
    <row r="306" spans="1:30" x14ac:dyDescent="0.25">
      <c r="A306" s="24"/>
      <c r="B306" s="25" t="s">
        <v>432</v>
      </c>
      <c r="C306" s="26">
        <v>0.6</v>
      </c>
      <c r="D306" s="27" t="s">
        <v>79</v>
      </c>
      <c r="E306" s="27">
        <v>0.6</v>
      </c>
      <c r="F306" s="28" t="s">
        <v>79</v>
      </c>
      <c r="G306" s="27">
        <v>0.6</v>
      </c>
      <c r="H306" s="28" t="s">
        <v>79</v>
      </c>
      <c r="I306" s="28"/>
      <c r="J306" s="28" t="s">
        <v>79</v>
      </c>
      <c r="K306" s="28"/>
      <c r="L306" s="28" t="s">
        <v>79</v>
      </c>
      <c r="M306" s="28"/>
      <c r="N306" s="28" t="s">
        <v>79</v>
      </c>
      <c r="O306" s="28"/>
      <c r="P306" s="28" t="s">
        <v>79</v>
      </c>
      <c r="Q306" s="28"/>
      <c r="R306" s="28" t="s">
        <v>79</v>
      </c>
      <c r="S306" s="28"/>
      <c r="T306" s="28" t="s">
        <v>79</v>
      </c>
      <c r="U306" s="28"/>
      <c r="V306" s="28" t="s">
        <v>79</v>
      </c>
      <c r="W306" s="28"/>
      <c r="X306" s="28" t="s">
        <v>79</v>
      </c>
      <c r="Y306" s="28">
        <v>20</v>
      </c>
      <c r="Z306" s="27" t="s">
        <v>79</v>
      </c>
      <c r="AA306" s="29">
        <v>1</v>
      </c>
      <c r="AB306" s="29" t="s">
        <v>88</v>
      </c>
      <c r="AC306" s="30">
        <f t="shared" si="53"/>
        <v>4.32</v>
      </c>
      <c r="AD306" s="31" t="str">
        <f t="shared" ref="AD306:AD313" si="54">AD305</f>
        <v>M3</v>
      </c>
    </row>
    <row r="307" spans="1:30" x14ac:dyDescent="0.25">
      <c r="A307" s="24"/>
      <c r="B307" s="25" t="s">
        <v>433</v>
      </c>
      <c r="C307" s="26">
        <v>0.6</v>
      </c>
      <c r="D307" s="27" t="s">
        <v>79</v>
      </c>
      <c r="E307" s="27">
        <v>0.6</v>
      </c>
      <c r="F307" s="28" t="s">
        <v>79</v>
      </c>
      <c r="G307" s="27">
        <v>0.6</v>
      </c>
      <c r="H307" s="28" t="s">
        <v>79</v>
      </c>
      <c r="I307" s="28"/>
      <c r="J307" s="28" t="s">
        <v>79</v>
      </c>
      <c r="K307" s="28"/>
      <c r="L307" s="28" t="s">
        <v>79</v>
      </c>
      <c r="M307" s="28"/>
      <c r="N307" s="28" t="s">
        <v>79</v>
      </c>
      <c r="O307" s="28"/>
      <c r="P307" s="28" t="s">
        <v>79</v>
      </c>
      <c r="Q307" s="28"/>
      <c r="R307" s="28" t="s">
        <v>79</v>
      </c>
      <c r="S307" s="28"/>
      <c r="T307" s="28" t="s">
        <v>79</v>
      </c>
      <c r="U307" s="28"/>
      <c r="V307" s="28" t="s">
        <v>79</v>
      </c>
      <c r="W307" s="28"/>
      <c r="X307" s="28" t="s">
        <v>79</v>
      </c>
      <c r="Y307" s="28">
        <v>10</v>
      </c>
      <c r="Z307" s="27" t="s">
        <v>79</v>
      </c>
      <c r="AA307" s="29">
        <v>1</v>
      </c>
      <c r="AB307" s="29" t="s">
        <v>88</v>
      </c>
      <c r="AC307" s="30">
        <f t="shared" si="53"/>
        <v>2.16</v>
      </c>
      <c r="AD307" s="31" t="str">
        <f t="shared" si="54"/>
        <v>M3</v>
      </c>
    </row>
    <row r="308" spans="1:30" x14ac:dyDescent="0.25">
      <c r="A308" s="24"/>
      <c r="B308" s="25" t="s">
        <v>434</v>
      </c>
      <c r="C308" s="26">
        <v>0.3</v>
      </c>
      <c r="D308" s="27" t="s">
        <v>79</v>
      </c>
      <c r="E308" s="27">
        <v>0.14000000000000001</v>
      </c>
      <c r="F308" s="28" t="s">
        <v>79</v>
      </c>
      <c r="G308" s="27">
        <v>1.2</v>
      </c>
      <c r="H308" s="28" t="s">
        <v>79</v>
      </c>
      <c r="I308" s="28"/>
      <c r="J308" s="28" t="s">
        <v>79</v>
      </c>
      <c r="K308" s="28"/>
      <c r="L308" s="28" t="s">
        <v>79</v>
      </c>
      <c r="M308" s="28"/>
      <c r="N308" s="28" t="s">
        <v>79</v>
      </c>
      <c r="O308" s="28"/>
      <c r="P308" s="28" t="s">
        <v>79</v>
      </c>
      <c r="Q308" s="28"/>
      <c r="R308" s="28" t="s">
        <v>79</v>
      </c>
      <c r="S308" s="28"/>
      <c r="T308" s="28" t="s">
        <v>79</v>
      </c>
      <c r="U308" s="28"/>
      <c r="V308" s="28" t="s">
        <v>79</v>
      </c>
      <c r="W308" s="28"/>
      <c r="X308" s="28" t="s">
        <v>79</v>
      </c>
      <c r="Y308" s="28">
        <v>15</v>
      </c>
      <c r="Z308" s="27" t="s">
        <v>79</v>
      </c>
      <c r="AA308" s="29">
        <v>1</v>
      </c>
      <c r="AB308" s="29" t="s">
        <v>88</v>
      </c>
      <c r="AC308" s="30">
        <f t="shared" si="53"/>
        <v>0.75600000000000001</v>
      </c>
      <c r="AD308" s="31" t="str">
        <f t="shared" si="54"/>
        <v>M3</v>
      </c>
    </row>
    <row r="309" spans="1:30" x14ac:dyDescent="0.25">
      <c r="A309" s="24"/>
      <c r="B309" s="25" t="s">
        <v>435</v>
      </c>
      <c r="C309" s="26">
        <v>0.3</v>
      </c>
      <c r="D309" s="27" t="s">
        <v>79</v>
      </c>
      <c r="E309" s="27">
        <v>0.14000000000000001</v>
      </c>
      <c r="F309" s="28" t="s">
        <v>79</v>
      </c>
      <c r="G309" s="27">
        <v>1.2</v>
      </c>
      <c r="H309" s="28" t="s">
        <v>79</v>
      </c>
      <c r="I309" s="28"/>
      <c r="J309" s="28" t="s">
        <v>79</v>
      </c>
      <c r="K309" s="28"/>
      <c r="L309" s="28" t="s">
        <v>79</v>
      </c>
      <c r="M309" s="28"/>
      <c r="N309" s="28" t="s">
        <v>79</v>
      </c>
      <c r="O309" s="28"/>
      <c r="P309" s="28" t="s">
        <v>79</v>
      </c>
      <c r="Q309" s="28"/>
      <c r="R309" s="28" t="s">
        <v>79</v>
      </c>
      <c r="S309" s="28"/>
      <c r="T309" s="28" t="s">
        <v>79</v>
      </c>
      <c r="U309" s="28"/>
      <c r="V309" s="28" t="s">
        <v>79</v>
      </c>
      <c r="W309" s="28"/>
      <c r="X309" s="28" t="s">
        <v>79</v>
      </c>
      <c r="Y309" s="28">
        <v>20</v>
      </c>
      <c r="Z309" s="27" t="s">
        <v>79</v>
      </c>
      <c r="AA309" s="29">
        <v>1</v>
      </c>
      <c r="AB309" s="29" t="s">
        <v>88</v>
      </c>
      <c r="AC309" s="30">
        <f t="shared" si="53"/>
        <v>1.008</v>
      </c>
      <c r="AD309" s="31" t="str">
        <f t="shared" si="54"/>
        <v>M3</v>
      </c>
    </row>
    <row r="310" spans="1:30" x14ac:dyDescent="0.25">
      <c r="A310" s="24"/>
      <c r="B310" s="25" t="s">
        <v>436</v>
      </c>
      <c r="C310" s="26">
        <v>0.3</v>
      </c>
      <c r="D310" s="27" t="s">
        <v>79</v>
      </c>
      <c r="E310" s="27">
        <v>0.14000000000000001</v>
      </c>
      <c r="F310" s="28" t="s">
        <v>79</v>
      </c>
      <c r="G310" s="27">
        <v>1.2</v>
      </c>
      <c r="H310" s="28" t="s">
        <v>79</v>
      </c>
      <c r="I310" s="28"/>
      <c r="J310" s="28" t="s">
        <v>79</v>
      </c>
      <c r="K310" s="28"/>
      <c r="L310" s="28" t="s">
        <v>79</v>
      </c>
      <c r="M310" s="28"/>
      <c r="N310" s="28" t="s">
        <v>79</v>
      </c>
      <c r="O310" s="28"/>
      <c r="P310" s="28" t="s">
        <v>79</v>
      </c>
      <c r="Q310" s="28"/>
      <c r="R310" s="28" t="s">
        <v>79</v>
      </c>
      <c r="S310" s="28"/>
      <c r="T310" s="28" t="s">
        <v>79</v>
      </c>
      <c r="U310" s="28"/>
      <c r="V310" s="28" t="s">
        <v>79</v>
      </c>
      <c r="W310" s="28"/>
      <c r="X310" s="28" t="s">
        <v>79</v>
      </c>
      <c r="Y310" s="28">
        <v>10</v>
      </c>
      <c r="Z310" s="27" t="s">
        <v>79</v>
      </c>
      <c r="AA310" s="29">
        <v>1</v>
      </c>
      <c r="AB310" s="29" t="s">
        <v>88</v>
      </c>
      <c r="AC310" s="30">
        <f t="shared" si="53"/>
        <v>0.504</v>
      </c>
      <c r="AD310" s="31" t="str">
        <f t="shared" si="54"/>
        <v>M3</v>
      </c>
    </row>
    <row r="311" spans="1:30" x14ac:dyDescent="0.25">
      <c r="A311" s="24"/>
      <c r="B311" s="25" t="s">
        <v>428</v>
      </c>
      <c r="C311" s="26">
        <v>53</v>
      </c>
      <c r="D311" s="27" t="s">
        <v>79</v>
      </c>
      <c r="E311" s="27">
        <v>0.14000000000000001</v>
      </c>
      <c r="F311" s="28" t="s">
        <v>79</v>
      </c>
      <c r="G311" s="27">
        <v>0.3</v>
      </c>
      <c r="H311" s="28" t="s">
        <v>79</v>
      </c>
      <c r="I311" s="28"/>
      <c r="J311" s="28" t="s">
        <v>79</v>
      </c>
      <c r="K311" s="28"/>
      <c r="L311" s="28" t="s">
        <v>79</v>
      </c>
      <c r="M311" s="28"/>
      <c r="N311" s="28" t="s">
        <v>79</v>
      </c>
      <c r="O311" s="28"/>
      <c r="P311" s="28" t="s">
        <v>79</v>
      </c>
      <c r="Q311" s="28"/>
      <c r="R311" s="28" t="s">
        <v>79</v>
      </c>
      <c r="S311" s="28"/>
      <c r="T311" s="28" t="s">
        <v>79</v>
      </c>
      <c r="U311" s="28"/>
      <c r="V311" s="28" t="s">
        <v>79</v>
      </c>
      <c r="W311" s="28"/>
      <c r="X311" s="28" t="s">
        <v>79</v>
      </c>
      <c r="Y311" s="28"/>
      <c r="Z311" s="27" t="s">
        <v>79</v>
      </c>
      <c r="AA311" s="29">
        <v>1</v>
      </c>
      <c r="AB311" s="29" t="s">
        <v>88</v>
      </c>
      <c r="AC311" s="30">
        <f t="shared" ref="AC311:AC313" si="55">C311*E311*G311*AA311</f>
        <v>2.226</v>
      </c>
      <c r="AD311" s="31" t="str">
        <f t="shared" si="54"/>
        <v>M3</v>
      </c>
    </row>
    <row r="312" spans="1:30" x14ac:dyDescent="0.25">
      <c r="A312" s="24"/>
      <c r="B312" s="25" t="s">
        <v>429</v>
      </c>
      <c r="C312" s="26">
        <v>31</v>
      </c>
      <c r="D312" s="27" t="s">
        <v>79</v>
      </c>
      <c r="E312" s="27">
        <v>0.14000000000000001</v>
      </c>
      <c r="F312" s="28" t="s">
        <v>79</v>
      </c>
      <c r="G312" s="27">
        <v>0.3</v>
      </c>
      <c r="H312" s="28" t="s">
        <v>79</v>
      </c>
      <c r="I312" s="28"/>
      <c r="J312" s="28" t="s">
        <v>79</v>
      </c>
      <c r="K312" s="28"/>
      <c r="L312" s="28" t="s">
        <v>79</v>
      </c>
      <c r="M312" s="28"/>
      <c r="N312" s="28" t="s">
        <v>79</v>
      </c>
      <c r="O312" s="28"/>
      <c r="P312" s="28" t="s">
        <v>79</v>
      </c>
      <c r="Q312" s="28"/>
      <c r="R312" s="28" t="s">
        <v>79</v>
      </c>
      <c r="S312" s="28"/>
      <c r="T312" s="28" t="s">
        <v>79</v>
      </c>
      <c r="U312" s="28"/>
      <c r="V312" s="28" t="s">
        <v>79</v>
      </c>
      <c r="W312" s="28"/>
      <c r="X312" s="28" t="s">
        <v>79</v>
      </c>
      <c r="Y312" s="28"/>
      <c r="Z312" s="27" t="s">
        <v>79</v>
      </c>
      <c r="AA312" s="29">
        <v>1</v>
      </c>
      <c r="AB312" s="29" t="s">
        <v>88</v>
      </c>
      <c r="AC312" s="30">
        <f t="shared" si="55"/>
        <v>1.3020000000000003</v>
      </c>
      <c r="AD312" s="31" t="str">
        <f t="shared" si="54"/>
        <v>M3</v>
      </c>
    </row>
    <row r="313" spans="1:30" x14ac:dyDescent="0.25">
      <c r="A313" s="24"/>
      <c r="B313" s="25" t="s">
        <v>430</v>
      </c>
      <c r="C313" s="26">
        <v>16.399999999999999</v>
      </c>
      <c r="D313" s="27" t="s">
        <v>79</v>
      </c>
      <c r="E313" s="27">
        <v>0.14000000000000001</v>
      </c>
      <c r="F313" s="28" t="s">
        <v>79</v>
      </c>
      <c r="G313" s="27">
        <v>0.3</v>
      </c>
      <c r="H313" s="28" t="s">
        <v>79</v>
      </c>
      <c r="I313" s="28"/>
      <c r="J313" s="28" t="s">
        <v>79</v>
      </c>
      <c r="K313" s="28"/>
      <c r="L313" s="28" t="s">
        <v>79</v>
      </c>
      <c r="M313" s="28"/>
      <c r="N313" s="28" t="s">
        <v>79</v>
      </c>
      <c r="O313" s="28"/>
      <c r="P313" s="28" t="s">
        <v>79</v>
      </c>
      <c r="Q313" s="28"/>
      <c r="R313" s="28" t="s">
        <v>79</v>
      </c>
      <c r="S313" s="28"/>
      <c r="T313" s="28" t="s">
        <v>79</v>
      </c>
      <c r="U313" s="28"/>
      <c r="V313" s="28" t="s">
        <v>79</v>
      </c>
      <c r="W313" s="28"/>
      <c r="X313" s="28" t="s">
        <v>79</v>
      </c>
      <c r="Y313" s="28"/>
      <c r="Z313" s="27" t="s">
        <v>79</v>
      </c>
      <c r="AA313" s="29">
        <v>1</v>
      </c>
      <c r="AB313" s="29" t="s">
        <v>88</v>
      </c>
      <c r="AC313" s="30">
        <f t="shared" si="55"/>
        <v>0.68879999999999997</v>
      </c>
      <c r="AD313" s="31" t="str">
        <f t="shared" si="54"/>
        <v>M3</v>
      </c>
    </row>
    <row r="314" spans="1:30" x14ac:dyDescent="0.25">
      <c r="A314" s="194"/>
      <c r="B314" s="195"/>
      <c r="C314" s="195"/>
      <c r="D314" s="195"/>
      <c r="E314" s="195"/>
      <c r="F314" s="195"/>
      <c r="G314" s="195"/>
      <c r="H314" s="195"/>
      <c r="I314" s="195"/>
      <c r="J314" s="195"/>
      <c r="K314" s="195"/>
      <c r="L314" s="195"/>
      <c r="M314" s="195"/>
      <c r="N314" s="195"/>
      <c r="O314" s="195"/>
      <c r="P314" s="195"/>
      <c r="Q314" s="195"/>
      <c r="R314" s="195"/>
      <c r="S314" s="195"/>
      <c r="T314" s="195"/>
      <c r="U314" s="195"/>
      <c r="V314" s="195"/>
      <c r="W314" s="195"/>
      <c r="X314" s="195"/>
      <c r="Y314" s="195"/>
      <c r="Z314" s="195"/>
      <c r="AA314" s="195"/>
      <c r="AB314" s="195"/>
      <c r="AC314" s="195"/>
      <c r="AD314" s="196"/>
    </row>
    <row r="315" spans="1:30" ht="15" customHeight="1" x14ac:dyDescent="0.25">
      <c r="A315" s="197" t="str">
        <f>'MEMÓRIA DE CÁLCULO - MC'!A58</f>
        <v>5.12</v>
      </c>
      <c r="B315" s="188" t="str">
        <f>VLOOKUP(A315,'MEMÓRIA DE CÁLCULO - MC'!$A$8:$J$199,4,FALSE())</f>
        <v>ARMAÇÃO DE PILAR OU VIGA DE ESTRUTURA DE CONCRETO ARMADO EMBUTIDA EM ALVENARIA DE VEDAÇÃO UTILIZANDO AÇO CA-60 DE 5,0 MM - MONTAGEM. AF_06/2022</v>
      </c>
      <c r="C315" s="189"/>
      <c r="D315" s="189"/>
      <c r="E315" s="189"/>
      <c r="F315" s="189"/>
      <c r="G315" s="189"/>
      <c r="H315" s="189"/>
      <c r="I315" s="189"/>
      <c r="J315" s="189"/>
      <c r="K315" s="189"/>
      <c r="L315" s="189"/>
      <c r="M315" s="189"/>
      <c r="N315" s="189"/>
      <c r="O315" s="189"/>
      <c r="P315" s="189"/>
      <c r="Q315" s="189"/>
      <c r="R315" s="189"/>
      <c r="S315" s="189"/>
      <c r="T315" s="189"/>
      <c r="U315" s="189"/>
      <c r="V315" s="189"/>
      <c r="W315" s="189"/>
      <c r="X315" s="189"/>
      <c r="Y315" s="189"/>
      <c r="Z315" s="189"/>
      <c r="AA315" s="190"/>
      <c r="AB315" s="186" t="s">
        <v>90</v>
      </c>
      <c r="AC315" s="186">
        <f>SUM(AC317:AC318)</f>
        <v>172.89066666666665</v>
      </c>
      <c r="AD315" s="184" t="str">
        <f>VLOOKUP(A315,'MEMÓRIA DE CÁLCULO - MC'!$A$8:$J$199,6,FALSE())</f>
        <v>KG</v>
      </c>
    </row>
    <row r="316" spans="1:30" x14ac:dyDescent="0.25">
      <c r="A316" s="198"/>
      <c r="B316" s="191"/>
      <c r="C316" s="192"/>
      <c r="D316" s="192"/>
      <c r="E316" s="192"/>
      <c r="F316" s="192"/>
      <c r="G316" s="192"/>
      <c r="H316" s="192"/>
      <c r="I316" s="192"/>
      <c r="J316" s="192"/>
      <c r="K316" s="192"/>
      <c r="L316" s="192"/>
      <c r="M316" s="192"/>
      <c r="N316" s="192"/>
      <c r="O316" s="192"/>
      <c r="P316" s="192"/>
      <c r="Q316" s="192"/>
      <c r="R316" s="192"/>
      <c r="S316" s="192"/>
      <c r="T316" s="192"/>
      <c r="U316" s="192"/>
      <c r="V316" s="192"/>
      <c r="W316" s="192"/>
      <c r="X316" s="192"/>
      <c r="Y316" s="192"/>
      <c r="Z316" s="192"/>
      <c r="AA316" s="193"/>
      <c r="AB316" s="187"/>
      <c r="AC316" s="187"/>
      <c r="AD316" s="185"/>
    </row>
    <row r="317" spans="1:30" x14ac:dyDescent="0.25">
      <c r="A317" s="24"/>
      <c r="B317" s="25" t="s">
        <v>437</v>
      </c>
      <c r="C317" s="26">
        <v>0.64</v>
      </c>
      <c r="D317" s="27" t="s">
        <v>79</v>
      </c>
      <c r="E317" s="27"/>
      <c r="F317" s="28" t="s">
        <v>79</v>
      </c>
      <c r="G317" s="27"/>
      <c r="H317" s="28" t="s">
        <v>79</v>
      </c>
      <c r="I317" s="28"/>
      <c r="J317" s="28" t="s">
        <v>79</v>
      </c>
      <c r="K317" s="28"/>
      <c r="L317" s="28" t="s">
        <v>79</v>
      </c>
      <c r="M317" s="28"/>
      <c r="N317" s="28" t="s">
        <v>79</v>
      </c>
      <c r="O317" s="28"/>
      <c r="P317" s="28" t="s">
        <v>79</v>
      </c>
      <c r="Q317" s="28"/>
      <c r="R317" s="28" t="s">
        <v>79</v>
      </c>
      <c r="S317" s="28">
        <f t="shared" ref="S317:S320" si="56">(C317*Y317)*0.154</f>
        <v>129.35999999999999</v>
      </c>
      <c r="T317" s="28" t="s">
        <v>79</v>
      </c>
      <c r="U317" s="28"/>
      <c r="V317" s="28" t="s">
        <v>79</v>
      </c>
      <c r="W317" s="28"/>
      <c r="X317" s="28" t="s">
        <v>79</v>
      </c>
      <c r="Y317" s="28">
        <f>(10.5*15)/0.12</f>
        <v>1312.5</v>
      </c>
      <c r="Z317" s="27" t="s">
        <v>79</v>
      </c>
      <c r="AA317" s="29">
        <v>1</v>
      </c>
      <c r="AB317" s="29" t="s">
        <v>88</v>
      </c>
      <c r="AC317" s="30">
        <f t="shared" ref="AC317:AC318" si="57">S317</f>
        <v>129.35999999999999</v>
      </c>
      <c r="AD317" s="31" t="str">
        <f>AD315</f>
        <v>KG</v>
      </c>
    </row>
    <row r="318" spans="1:30" x14ac:dyDescent="0.25">
      <c r="A318" s="24"/>
      <c r="B318" s="25" t="s">
        <v>439</v>
      </c>
      <c r="C318" s="26">
        <v>0.64</v>
      </c>
      <c r="D318" s="27" t="s">
        <v>79</v>
      </c>
      <c r="E318" s="27"/>
      <c r="F318" s="28" t="s">
        <v>79</v>
      </c>
      <c r="G318" s="27"/>
      <c r="H318" s="28" t="s">
        <v>79</v>
      </c>
      <c r="I318" s="28"/>
      <c r="J318" s="28" t="s">
        <v>79</v>
      </c>
      <c r="K318" s="28"/>
      <c r="L318" s="28" t="s">
        <v>79</v>
      </c>
      <c r="M318" s="28"/>
      <c r="N318" s="28" t="s">
        <v>79</v>
      </c>
      <c r="O318" s="28"/>
      <c r="P318" s="28" t="s">
        <v>79</v>
      </c>
      <c r="Q318" s="28"/>
      <c r="R318" s="28" t="s">
        <v>79</v>
      </c>
      <c r="S318" s="28">
        <f t="shared" si="56"/>
        <v>43.530666666666669</v>
      </c>
      <c r="T318" s="28" t="s">
        <v>79</v>
      </c>
      <c r="U318" s="28"/>
      <c r="V318" s="28" t="s">
        <v>79</v>
      </c>
      <c r="W318" s="28"/>
      <c r="X318" s="28" t="s">
        <v>79</v>
      </c>
      <c r="Y318" s="28">
        <f>(53/0.12)</f>
        <v>441.66666666666669</v>
      </c>
      <c r="Z318" s="27" t="s">
        <v>79</v>
      </c>
      <c r="AA318" s="29">
        <v>1</v>
      </c>
      <c r="AB318" s="29" t="s">
        <v>88</v>
      </c>
      <c r="AC318" s="30">
        <f t="shared" si="57"/>
        <v>43.530666666666669</v>
      </c>
      <c r="AD318" s="31" t="str">
        <f>AD317</f>
        <v>KG</v>
      </c>
    </row>
    <row r="319" spans="1:30" x14ac:dyDescent="0.25">
      <c r="A319" s="24"/>
      <c r="B319" s="25" t="s">
        <v>442</v>
      </c>
      <c r="C319" s="26">
        <v>0.64</v>
      </c>
      <c r="D319" s="27" t="s">
        <v>79</v>
      </c>
      <c r="E319" s="27"/>
      <c r="F319" s="28" t="s">
        <v>79</v>
      </c>
      <c r="G319" s="27"/>
      <c r="H319" s="28" t="s">
        <v>79</v>
      </c>
      <c r="I319" s="28"/>
      <c r="J319" s="28" t="s">
        <v>79</v>
      </c>
      <c r="K319" s="28"/>
      <c r="L319" s="28" t="s">
        <v>79</v>
      </c>
      <c r="M319" s="28"/>
      <c r="N319" s="28" t="s">
        <v>79</v>
      </c>
      <c r="O319" s="28"/>
      <c r="P319" s="28" t="s">
        <v>79</v>
      </c>
      <c r="Q319" s="28"/>
      <c r="R319" s="28" t="s">
        <v>79</v>
      </c>
      <c r="S319" s="28">
        <f t="shared" si="56"/>
        <v>25.461333333333339</v>
      </c>
      <c r="T319" s="28" t="s">
        <v>79</v>
      </c>
      <c r="U319" s="28"/>
      <c r="V319" s="28" t="s">
        <v>79</v>
      </c>
      <c r="W319" s="28"/>
      <c r="X319" s="28" t="s">
        <v>79</v>
      </c>
      <c r="Y319" s="28">
        <f>31/0.12</f>
        <v>258.33333333333337</v>
      </c>
      <c r="Z319" s="27" t="s">
        <v>79</v>
      </c>
      <c r="AA319" s="29">
        <v>1</v>
      </c>
      <c r="AB319" s="29" t="s">
        <v>88</v>
      </c>
      <c r="AC319" s="30">
        <f>C319*E319*G319*AA319</f>
        <v>0</v>
      </c>
      <c r="AD319" s="31" t="str">
        <f t="shared" ref="AD319:AD320" si="58">AD318</f>
        <v>KG</v>
      </c>
    </row>
    <row r="320" spans="1:30" x14ac:dyDescent="0.25">
      <c r="A320" s="24"/>
      <c r="B320" s="25" t="s">
        <v>443</v>
      </c>
      <c r="C320" s="26">
        <v>0.64</v>
      </c>
      <c r="D320" s="27" t="s">
        <v>79</v>
      </c>
      <c r="E320" s="27"/>
      <c r="F320" s="28" t="s">
        <v>79</v>
      </c>
      <c r="G320" s="27"/>
      <c r="H320" s="28" t="s">
        <v>79</v>
      </c>
      <c r="I320" s="28"/>
      <c r="J320" s="28" t="s">
        <v>79</v>
      </c>
      <c r="K320" s="28"/>
      <c r="L320" s="28" t="s">
        <v>79</v>
      </c>
      <c r="M320" s="28"/>
      <c r="N320" s="28" t="s">
        <v>79</v>
      </c>
      <c r="O320" s="28"/>
      <c r="P320" s="28" t="s">
        <v>79</v>
      </c>
      <c r="Q320" s="28"/>
      <c r="R320" s="28" t="s">
        <v>79</v>
      </c>
      <c r="S320" s="28">
        <f t="shared" si="56"/>
        <v>13.469866666666666</v>
      </c>
      <c r="T320" s="28" t="s">
        <v>79</v>
      </c>
      <c r="U320" s="28"/>
      <c r="V320" s="28" t="s">
        <v>79</v>
      </c>
      <c r="W320" s="28"/>
      <c r="X320" s="28" t="s">
        <v>79</v>
      </c>
      <c r="Y320" s="28">
        <f>16.4/0.12</f>
        <v>136.66666666666666</v>
      </c>
      <c r="Z320" s="27" t="s">
        <v>79</v>
      </c>
      <c r="AA320" s="29">
        <v>1</v>
      </c>
      <c r="AB320" s="29" t="s">
        <v>88</v>
      </c>
      <c r="AC320" s="30">
        <f>C320*E320*G320*Y320*AA320</f>
        <v>0</v>
      </c>
      <c r="AD320" s="31" t="str">
        <f t="shared" si="58"/>
        <v>KG</v>
      </c>
    </row>
    <row r="321" spans="1:30" x14ac:dyDescent="0.25">
      <c r="A321" s="200"/>
      <c r="B321" s="201"/>
      <c r="C321" s="201"/>
      <c r="D321" s="201"/>
      <c r="E321" s="201"/>
      <c r="F321" s="201"/>
      <c r="G321" s="201"/>
      <c r="H321" s="201"/>
      <c r="I321" s="201"/>
      <c r="J321" s="201"/>
      <c r="K321" s="201"/>
      <c r="L321" s="201"/>
      <c r="M321" s="201"/>
      <c r="N321" s="201"/>
      <c r="O321" s="201"/>
      <c r="P321" s="201"/>
      <c r="Q321" s="201"/>
      <c r="R321" s="201"/>
      <c r="S321" s="201"/>
      <c r="T321" s="201"/>
      <c r="U321" s="201"/>
      <c r="V321" s="201"/>
      <c r="W321" s="201"/>
      <c r="X321" s="201"/>
      <c r="Y321" s="201"/>
      <c r="Z321" s="201"/>
      <c r="AA321" s="202"/>
      <c r="AB321" s="201"/>
      <c r="AC321" s="201"/>
      <c r="AD321" s="203"/>
    </row>
    <row r="322" spans="1:30" x14ac:dyDescent="0.25">
      <c r="A322" s="204" t="str">
        <f>'MEMÓRIA DE CÁLCULO - MC'!A59</f>
        <v>5.13</v>
      </c>
      <c r="B322" s="188" t="str">
        <f>VLOOKUP(A322,'MEMÓRIA DE CÁLCULO - MC'!$A$8:$J$199,4,FALSE())</f>
        <v>ARMAÇÃO DE PILAR OU VIGA DE ESTRUTURA DE CONCRETO ARMADO EMBUTIDA EM ALVENARIA DE VEDAÇÃO UTILIZANDO AÇO CA-50 DE 12,5 MM - MONTAGEM. AF_06/2022</v>
      </c>
      <c r="C322" s="189"/>
      <c r="D322" s="189"/>
      <c r="E322" s="189"/>
      <c r="F322" s="189"/>
      <c r="G322" s="189"/>
      <c r="H322" s="189"/>
      <c r="I322" s="189"/>
      <c r="J322" s="189"/>
      <c r="K322" s="189"/>
      <c r="L322" s="189"/>
      <c r="M322" s="189"/>
      <c r="N322" s="189"/>
      <c r="O322" s="189"/>
      <c r="P322" s="189"/>
      <c r="Q322" s="189"/>
      <c r="R322" s="189"/>
      <c r="S322" s="189"/>
      <c r="T322" s="189"/>
      <c r="U322" s="189"/>
      <c r="V322" s="189"/>
      <c r="W322" s="189"/>
      <c r="X322" s="189"/>
      <c r="Y322" s="189"/>
      <c r="Z322" s="189"/>
      <c r="AA322" s="205"/>
      <c r="AB322" s="207" t="s">
        <v>90</v>
      </c>
      <c r="AC322" s="207">
        <f>SUM(AC324:AC327)</f>
        <v>1296.7758000000001</v>
      </c>
      <c r="AD322" s="199" t="str">
        <f>VLOOKUP(A322,'MEMÓRIA DE CÁLCULO - MC'!$A$8:$J$199,6,FALSE())</f>
        <v>KG</v>
      </c>
    </row>
    <row r="323" spans="1:30" x14ac:dyDescent="0.25">
      <c r="A323" s="204"/>
      <c r="B323" s="191"/>
      <c r="C323" s="192"/>
      <c r="D323" s="192"/>
      <c r="E323" s="192"/>
      <c r="F323" s="192"/>
      <c r="G323" s="192"/>
      <c r="H323" s="192"/>
      <c r="I323" s="192"/>
      <c r="J323" s="192"/>
      <c r="K323" s="192"/>
      <c r="L323" s="192"/>
      <c r="M323" s="192"/>
      <c r="N323" s="192"/>
      <c r="O323" s="192"/>
      <c r="P323" s="192"/>
      <c r="Q323" s="192"/>
      <c r="R323" s="192"/>
      <c r="S323" s="192"/>
      <c r="T323" s="192"/>
      <c r="U323" s="192"/>
      <c r="V323" s="192"/>
      <c r="W323" s="192"/>
      <c r="X323" s="192"/>
      <c r="Y323" s="192"/>
      <c r="Z323" s="192"/>
      <c r="AA323" s="206"/>
      <c r="AB323" s="207"/>
      <c r="AC323" s="207"/>
      <c r="AD323" s="199"/>
    </row>
    <row r="324" spans="1:30" x14ac:dyDescent="0.25">
      <c r="A324" s="24"/>
      <c r="B324" s="25" t="s">
        <v>438</v>
      </c>
      <c r="C324" s="26"/>
      <c r="D324" s="27" t="s">
        <v>79</v>
      </c>
      <c r="E324" s="27"/>
      <c r="F324" s="28" t="s">
        <v>79</v>
      </c>
      <c r="G324" s="27">
        <v>10.5</v>
      </c>
      <c r="H324" s="28" t="s">
        <v>79</v>
      </c>
      <c r="I324" s="28"/>
      <c r="J324" s="28" t="s">
        <v>79</v>
      </c>
      <c r="K324" s="28"/>
      <c r="L324" s="28" t="s">
        <v>79</v>
      </c>
      <c r="M324" s="28"/>
      <c r="N324" s="28" t="s">
        <v>79</v>
      </c>
      <c r="O324" s="28"/>
      <c r="P324" s="28" t="s">
        <v>79</v>
      </c>
      <c r="Q324" s="28"/>
      <c r="R324" s="28" t="s">
        <v>79</v>
      </c>
      <c r="S324" s="28">
        <f>(Y324*G324*6)*0.963</f>
        <v>910.03499999999997</v>
      </c>
      <c r="T324" s="28" t="s">
        <v>79</v>
      </c>
      <c r="U324" s="28"/>
      <c r="V324" s="28" t="s">
        <v>79</v>
      </c>
      <c r="W324" s="28"/>
      <c r="X324" s="28" t="s">
        <v>79</v>
      </c>
      <c r="Y324" s="28">
        <v>15</v>
      </c>
      <c r="Z324" s="27" t="s">
        <v>79</v>
      </c>
      <c r="AA324" s="29">
        <v>1</v>
      </c>
      <c r="AB324" s="29" t="s">
        <v>88</v>
      </c>
      <c r="AC324" s="30">
        <f t="shared" ref="AC324:AC327" si="59">S324</f>
        <v>910.03499999999997</v>
      </c>
      <c r="AD324" s="31" t="str">
        <f>AD322</f>
        <v>KG</v>
      </c>
    </row>
    <row r="325" spans="1:30" x14ac:dyDescent="0.25">
      <c r="A325" s="24"/>
      <c r="B325" s="25" t="s">
        <v>449</v>
      </c>
      <c r="C325" s="26">
        <v>53</v>
      </c>
      <c r="D325" s="27" t="s">
        <v>79</v>
      </c>
      <c r="E325" s="27"/>
      <c r="F325" s="28" t="s">
        <v>79</v>
      </c>
      <c r="G325" s="27"/>
      <c r="H325" s="28" t="s">
        <v>79</v>
      </c>
      <c r="I325" s="28"/>
      <c r="J325" s="28" t="s">
        <v>79</v>
      </c>
      <c r="K325" s="28"/>
      <c r="L325" s="28" t="s">
        <v>79</v>
      </c>
      <c r="M325" s="28"/>
      <c r="N325" s="28" t="s">
        <v>79</v>
      </c>
      <c r="O325" s="28"/>
      <c r="P325" s="28" t="s">
        <v>79</v>
      </c>
      <c r="Q325" s="28"/>
      <c r="R325" s="28" t="s">
        <v>79</v>
      </c>
      <c r="S325" s="28">
        <f>(C325*Y325)*0.963</f>
        <v>204.15600000000001</v>
      </c>
      <c r="T325" s="28" t="s">
        <v>79</v>
      </c>
      <c r="U325" s="28"/>
      <c r="V325" s="28" t="s">
        <v>79</v>
      </c>
      <c r="W325" s="28"/>
      <c r="X325" s="28" t="s">
        <v>79</v>
      </c>
      <c r="Y325" s="28">
        <v>4</v>
      </c>
      <c r="Z325" s="27" t="s">
        <v>79</v>
      </c>
      <c r="AA325" s="29">
        <v>1</v>
      </c>
      <c r="AB325" s="29" t="s">
        <v>88</v>
      </c>
      <c r="AC325" s="30">
        <f t="shared" si="59"/>
        <v>204.15600000000001</v>
      </c>
      <c r="AD325" s="31" t="str">
        <f>AD324</f>
        <v>KG</v>
      </c>
    </row>
    <row r="326" spans="1:30" x14ac:dyDescent="0.25">
      <c r="A326" s="24"/>
      <c r="B326" s="25" t="s">
        <v>440</v>
      </c>
      <c r="C326" s="26">
        <f>23+8</f>
        <v>31</v>
      </c>
      <c r="D326" s="27" t="s">
        <v>79</v>
      </c>
      <c r="E326" s="27"/>
      <c r="F326" s="28" t="s">
        <v>79</v>
      </c>
      <c r="G326" s="27"/>
      <c r="H326" s="28" t="s">
        <v>79</v>
      </c>
      <c r="I326" s="28"/>
      <c r="J326" s="28" t="s">
        <v>79</v>
      </c>
      <c r="K326" s="28"/>
      <c r="L326" s="28" t="s">
        <v>79</v>
      </c>
      <c r="M326" s="28"/>
      <c r="N326" s="28" t="s">
        <v>79</v>
      </c>
      <c r="O326" s="28"/>
      <c r="P326" s="28" t="s">
        <v>79</v>
      </c>
      <c r="Q326" s="28"/>
      <c r="R326" s="28" t="s">
        <v>79</v>
      </c>
      <c r="S326" s="28">
        <f t="shared" ref="S326:S327" si="60">(C326*Y326)*0.963</f>
        <v>119.41199999999999</v>
      </c>
      <c r="T326" s="28" t="s">
        <v>79</v>
      </c>
      <c r="U326" s="28"/>
      <c r="V326" s="28" t="s">
        <v>79</v>
      </c>
      <c r="W326" s="28"/>
      <c r="X326" s="28" t="s">
        <v>79</v>
      </c>
      <c r="Y326" s="28">
        <v>4</v>
      </c>
      <c r="Z326" s="27" t="s">
        <v>79</v>
      </c>
      <c r="AA326" s="29">
        <v>1</v>
      </c>
      <c r="AB326" s="29" t="s">
        <v>88</v>
      </c>
      <c r="AC326" s="30">
        <f t="shared" si="59"/>
        <v>119.41199999999999</v>
      </c>
      <c r="AD326" s="31" t="str">
        <f t="shared" ref="AD326:AD327" si="61">AD325</f>
        <v>KG</v>
      </c>
    </row>
    <row r="327" spans="1:30" x14ac:dyDescent="0.25">
      <c r="A327" s="24"/>
      <c r="B327" s="25" t="s">
        <v>441</v>
      </c>
      <c r="C327" s="26">
        <f>11+3+1.2+1.2</f>
        <v>16.399999999999999</v>
      </c>
      <c r="D327" s="27" t="s">
        <v>79</v>
      </c>
      <c r="E327" s="27"/>
      <c r="F327" s="28" t="s">
        <v>79</v>
      </c>
      <c r="G327" s="27"/>
      <c r="H327" s="28" t="s">
        <v>79</v>
      </c>
      <c r="I327" s="28"/>
      <c r="J327" s="28" t="s">
        <v>79</v>
      </c>
      <c r="K327" s="28"/>
      <c r="L327" s="28" t="s">
        <v>79</v>
      </c>
      <c r="M327" s="28"/>
      <c r="N327" s="28" t="s">
        <v>79</v>
      </c>
      <c r="O327" s="28"/>
      <c r="P327" s="28" t="s">
        <v>79</v>
      </c>
      <c r="Q327" s="28"/>
      <c r="R327" s="28" t="s">
        <v>79</v>
      </c>
      <c r="S327" s="28">
        <f t="shared" si="60"/>
        <v>63.172799999999995</v>
      </c>
      <c r="T327" s="28" t="s">
        <v>79</v>
      </c>
      <c r="U327" s="28"/>
      <c r="V327" s="28" t="s">
        <v>79</v>
      </c>
      <c r="W327" s="28"/>
      <c r="X327" s="28" t="s">
        <v>79</v>
      </c>
      <c r="Y327" s="28">
        <v>4</v>
      </c>
      <c r="Z327" s="27" t="s">
        <v>79</v>
      </c>
      <c r="AA327" s="29">
        <v>1</v>
      </c>
      <c r="AB327" s="29" t="s">
        <v>88</v>
      </c>
      <c r="AC327" s="30">
        <f t="shared" si="59"/>
        <v>63.172799999999995</v>
      </c>
      <c r="AD327" s="31" t="str">
        <f t="shared" si="61"/>
        <v>KG</v>
      </c>
    </row>
    <row r="328" spans="1:30" x14ac:dyDescent="0.25">
      <c r="A328" s="200"/>
      <c r="B328" s="201"/>
      <c r="C328" s="201"/>
      <c r="D328" s="201"/>
      <c r="E328" s="201"/>
      <c r="F328" s="201"/>
      <c r="G328" s="201"/>
      <c r="H328" s="201"/>
      <c r="I328" s="201"/>
      <c r="J328" s="201"/>
      <c r="K328" s="201"/>
      <c r="L328" s="201"/>
      <c r="M328" s="201"/>
      <c r="N328" s="201"/>
      <c r="O328" s="201"/>
      <c r="P328" s="201"/>
      <c r="Q328" s="201"/>
      <c r="R328" s="201"/>
      <c r="S328" s="201"/>
      <c r="T328" s="201"/>
      <c r="U328" s="201"/>
      <c r="V328" s="201"/>
      <c r="W328" s="201"/>
      <c r="X328" s="201"/>
      <c r="Y328" s="201"/>
      <c r="Z328" s="201"/>
      <c r="AA328" s="202"/>
      <c r="AB328" s="201"/>
      <c r="AC328" s="201"/>
      <c r="AD328" s="203"/>
    </row>
    <row r="329" spans="1:30" x14ac:dyDescent="0.25">
      <c r="A329" s="204" t="e">
        <f>'MEMÓRIA DE CÁLCULO - MC'!#REF!</f>
        <v>#REF!</v>
      </c>
      <c r="B329" s="188" t="e">
        <f>VLOOKUP(A329,'MEMÓRIA DE CÁLCULO - MC'!$A$8:$J$199,4,FALSE())</f>
        <v>#REF!</v>
      </c>
      <c r="C329" s="189"/>
      <c r="D329" s="189"/>
      <c r="E329" s="189"/>
      <c r="F329" s="189"/>
      <c r="G329" s="189"/>
      <c r="H329" s="189"/>
      <c r="I329" s="189"/>
      <c r="J329" s="189"/>
      <c r="K329" s="189"/>
      <c r="L329" s="189"/>
      <c r="M329" s="189"/>
      <c r="N329" s="189"/>
      <c r="O329" s="189"/>
      <c r="P329" s="189"/>
      <c r="Q329" s="189"/>
      <c r="R329" s="189"/>
      <c r="S329" s="189"/>
      <c r="T329" s="189"/>
      <c r="U329" s="189"/>
      <c r="V329" s="189"/>
      <c r="W329" s="189"/>
      <c r="X329" s="189"/>
      <c r="Y329" s="189"/>
      <c r="Z329" s="189"/>
      <c r="AA329" s="205"/>
      <c r="AB329" s="207" t="s">
        <v>90</v>
      </c>
      <c r="AC329" s="207">
        <f>SUM(AC331:AC334)</f>
        <v>1296.7758000000001</v>
      </c>
      <c r="AD329" s="199" t="e">
        <f>VLOOKUP(A329,'MEMÓRIA DE CÁLCULO - MC'!$A$8:$J$199,6,FALSE())</f>
        <v>#REF!</v>
      </c>
    </row>
    <row r="330" spans="1:30" x14ac:dyDescent="0.25">
      <c r="A330" s="204"/>
      <c r="B330" s="191"/>
      <c r="C330" s="192"/>
      <c r="D330" s="192"/>
      <c r="E330" s="192"/>
      <c r="F330" s="192"/>
      <c r="G330" s="192"/>
      <c r="H330" s="192"/>
      <c r="I330" s="192"/>
      <c r="J330" s="192"/>
      <c r="K330" s="192"/>
      <c r="L330" s="192"/>
      <c r="M330" s="192"/>
      <c r="N330" s="192"/>
      <c r="O330" s="192"/>
      <c r="P330" s="192"/>
      <c r="Q330" s="192"/>
      <c r="R330" s="192"/>
      <c r="S330" s="192"/>
      <c r="T330" s="192"/>
      <c r="U330" s="192"/>
      <c r="V330" s="192"/>
      <c r="W330" s="192"/>
      <c r="X330" s="192"/>
      <c r="Y330" s="192"/>
      <c r="Z330" s="192"/>
      <c r="AA330" s="206"/>
      <c r="AB330" s="207"/>
      <c r="AC330" s="207"/>
      <c r="AD330" s="199"/>
    </row>
    <row r="331" spans="1:30" x14ac:dyDescent="0.25">
      <c r="A331" s="24"/>
      <c r="B331" s="25" t="s">
        <v>438</v>
      </c>
      <c r="C331" s="26"/>
      <c r="D331" s="27" t="s">
        <v>79</v>
      </c>
      <c r="E331" s="27"/>
      <c r="F331" s="28" t="s">
        <v>79</v>
      </c>
      <c r="G331" s="27">
        <v>10.5</v>
      </c>
      <c r="H331" s="28" t="s">
        <v>79</v>
      </c>
      <c r="I331" s="28"/>
      <c r="J331" s="28" t="s">
        <v>79</v>
      </c>
      <c r="K331" s="28"/>
      <c r="L331" s="28" t="s">
        <v>79</v>
      </c>
      <c r="M331" s="28"/>
      <c r="N331" s="28" t="s">
        <v>79</v>
      </c>
      <c r="O331" s="28"/>
      <c r="P331" s="28" t="s">
        <v>79</v>
      </c>
      <c r="Q331" s="28"/>
      <c r="R331" s="28" t="s">
        <v>79</v>
      </c>
      <c r="S331" s="28">
        <f>(Y331*G331*6)*0.963</f>
        <v>910.03499999999997</v>
      </c>
      <c r="T331" s="28" t="s">
        <v>79</v>
      </c>
      <c r="U331" s="28"/>
      <c r="V331" s="28" t="s">
        <v>79</v>
      </c>
      <c r="W331" s="28"/>
      <c r="X331" s="28" t="s">
        <v>79</v>
      </c>
      <c r="Y331" s="28">
        <v>15</v>
      </c>
      <c r="Z331" s="27" t="s">
        <v>79</v>
      </c>
      <c r="AA331" s="29">
        <v>1</v>
      </c>
      <c r="AB331" s="29" t="s">
        <v>88</v>
      </c>
      <c r="AC331" s="30">
        <f t="shared" ref="AC331:AC334" si="62">S331</f>
        <v>910.03499999999997</v>
      </c>
      <c r="AD331" s="31" t="e">
        <f>AD329</f>
        <v>#REF!</v>
      </c>
    </row>
    <row r="332" spans="1:30" x14ac:dyDescent="0.25">
      <c r="A332" s="24"/>
      <c r="B332" s="25" t="s">
        <v>449</v>
      </c>
      <c r="C332" s="26">
        <v>53</v>
      </c>
      <c r="D332" s="27" t="s">
        <v>79</v>
      </c>
      <c r="E332" s="27"/>
      <c r="F332" s="28" t="s">
        <v>79</v>
      </c>
      <c r="G332" s="27"/>
      <c r="H332" s="28" t="s">
        <v>79</v>
      </c>
      <c r="I332" s="28"/>
      <c r="J332" s="28" t="s">
        <v>79</v>
      </c>
      <c r="K332" s="28"/>
      <c r="L332" s="28" t="s">
        <v>79</v>
      </c>
      <c r="M332" s="28"/>
      <c r="N332" s="28" t="s">
        <v>79</v>
      </c>
      <c r="O332" s="28"/>
      <c r="P332" s="28" t="s">
        <v>79</v>
      </c>
      <c r="Q332" s="28"/>
      <c r="R332" s="28" t="s">
        <v>79</v>
      </c>
      <c r="S332" s="28">
        <f>(C332*Y332)*0.963</f>
        <v>204.15600000000001</v>
      </c>
      <c r="T332" s="28" t="s">
        <v>79</v>
      </c>
      <c r="U332" s="28"/>
      <c r="V332" s="28" t="s">
        <v>79</v>
      </c>
      <c r="W332" s="28"/>
      <c r="X332" s="28" t="s">
        <v>79</v>
      </c>
      <c r="Y332" s="28">
        <v>4</v>
      </c>
      <c r="Z332" s="27" t="s">
        <v>79</v>
      </c>
      <c r="AA332" s="29">
        <v>1</v>
      </c>
      <c r="AB332" s="29" t="s">
        <v>88</v>
      </c>
      <c r="AC332" s="30">
        <f t="shared" si="62"/>
        <v>204.15600000000001</v>
      </c>
      <c r="AD332" s="31" t="e">
        <f>AD331</f>
        <v>#REF!</v>
      </c>
    </row>
    <row r="333" spans="1:30" x14ac:dyDescent="0.25">
      <c r="A333" s="24"/>
      <c r="B333" s="25" t="s">
        <v>444</v>
      </c>
      <c r="C333" s="26">
        <f>23+8</f>
        <v>31</v>
      </c>
      <c r="D333" s="27" t="s">
        <v>79</v>
      </c>
      <c r="E333" s="27"/>
      <c r="F333" s="28" t="s">
        <v>79</v>
      </c>
      <c r="G333" s="27"/>
      <c r="H333" s="28" t="s">
        <v>79</v>
      </c>
      <c r="I333" s="28"/>
      <c r="J333" s="28" t="s">
        <v>79</v>
      </c>
      <c r="K333" s="28"/>
      <c r="L333" s="28" t="s">
        <v>79</v>
      </c>
      <c r="M333" s="28"/>
      <c r="N333" s="28" t="s">
        <v>79</v>
      </c>
      <c r="O333" s="28"/>
      <c r="P333" s="28" t="s">
        <v>79</v>
      </c>
      <c r="Q333" s="28"/>
      <c r="R333" s="28" t="s">
        <v>79</v>
      </c>
      <c r="S333" s="28">
        <f t="shared" ref="S333:S334" si="63">(C333*Y333)*0.963</f>
        <v>119.41199999999999</v>
      </c>
      <c r="T333" s="28" t="s">
        <v>79</v>
      </c>
      <c r="U333" s="28"/>
      <c r="V333" s="28" t="s">
        <v>79</v>
      </c>
      <c r="W333" s="28"/>
      <c r="X333" s="28" t="s">
        <v>79</v>
      </c>
      <c r="Y333" s="28">
        <v>4</v>
      </c>
      <c r="Z333" s="27" t="s">
        <v>79</v>
      </c>
      <c r="AA333" s="29">
        <v>1</v>
      </c>
      <c r="AB333" s="29" t="s">
        <v>88</v>
      </c>
      <c r="AC333" s="30">
        <f t="shared" si="62"/>
        <v>119.41199999999999</v>
      </c>
      <c r="AD333" s="31" t="e">
        <f t="shared" ref="AD333:AD334" si="64">AD332</f>
        <v>#REF!</v>
      </c>
    </row>
    <row r="334" spans="1:30" x14ac:dyDescent="0.25">
      <c r="A334" s="24"/>
      <c r="B334" s="25" t="s">
        <v>445</v>
      </c>
      <c r="C334" s="26">
        <f>11+3+1.2+1.2</f>
        <v>16.399999999999999</v>
      </c>
      <c r="D334" s="27" t="s">
        <v>79</v>
      </c>
      <c r="E334" s="27"/>
      <c r="F334" s="28" t="s">
        <v>79</v>
      </c>
      <c r="G334" s="27"/>
      <c r="H334" s="28" t="s">
        <v>79</v>
      </c>
      <c r="I334" s="28"/>
      <c r="J334" s="28" t="s">
        <v>79</v>
      </c>
      <c r="K334" s="28"/>
      <c r="L334" s="28" t="s">
        <v>79</v>
      </c>
      <c r="M334" s="28"/>
      <c r="N334" s="28" t="s">
        <v>79</v>
      </c>
      <c r="O334" s="28"/>
      <c r="P334" s="28" t="s">
        <v>79</v>
      </c>
      <c r="Q334" s="28"/>
      <c r="R334" s="28" t="s">
        <v>79</v>
      </c>
      <c r="S334" s="28">
        <f t="shared" si="63"/>
        <v>63.172799999999995</v>
      </c>
      <c r="T334" s="28" t="s">
        <v>79</v>
      </c>
      <c r="U334" s="28"/>
      <c r="V334" s="28" t="s">
        <v>79</v>
      </c>
      <c r="W334" s="28"/>
      <c r="X334" s="28" t="s">
        <v>79</v>
      </c>
      <c r="Y334" s="28">
        <v>4</v>
      </c>
      <c r="Z334" s="27" t="s">
        <v>79</v>
      </c>
      <c r="AA334" s="29">
        <v>1</v>
      </c>
      <c r="AB334" s="29" t="s">
        <v>88</v>
      </c>
      <c r="AC334" s="30">
        <f t="shared" si="62"/>
        <v>63.172799999999995</v>
      </c>
      <c r="AD334" s="31" t="e">
        <f t="shared" si="64"/>
        <v>#REF!</v>
      </c>
    </row>
    <row r="335" spans="1:30" x14ac:dyDescent="0.25">
      <c r="A335" s="200"/>
      <c r="B335" s="201"/>
      <c r="C335" s="201"/>
      <c r="D335" s="201"/>
      <c r="E335" s="201"/>
      <c r="F335" s="201"/>
      <c r="G335" s="201"/>
      <c r="H335" s="201"/>
      <c r="I335" s="201"/>
      <c r="J335" s="201"/>
      <c r="K335" s="201"/>
      <c r="L335" s="201"/>
      <c r="M335" s="201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  <c r="AA335" s="202"/>
      <c r="AB335" s="201"/>
      <c r="AC335" s="201"/>
      <c r="AD335" s="203"/>
    </row>
    <row r="336" spans="1:30" x14ac:dyDescent="0.25">
      <c r="A336" s="204" t="str">
        <f>'MEMÓRIA DE CÁLCULO - MC'!A60</f>
        <v>5.15</v>
      </c>
      <c r="B336" s="188" t="str">
        <f>VLOOKUP(A336,'MEMÓRIA DE CÁLCULO - MC'!$A$8:$J$199,4,FALSE())</f>
        <v>FABRICAÇÃO DE FÔRMA PARA PILARES E ESTRUTURAS SIMILARES, EM CHAPA DE MADEIRA COMPENSADA PLASTIFICADA, E = 18 MM. AF_09/2020</v>
      </c>
      <c r="C336" s="189"/>
      <c r="D336" s="189"/>
      <c r="E336" s="189"/>
      <c r="F336" s="189"/>
      <c r="G336" s="189"/>
      <c r="H336" s="189"/>
      <c r="I336" s="189"/>
      <c r="J336" s="189"/>
      <c r="K336" s="189"/>
      <c r="L336" s="189"/>
      <c r="M336" s="189"/>
      <c r="N336" s="189"/>
      <c r="O336" s="189"/>
      <c r="P336" s="189"/>
      <c r="Q336" s="189"/>
      <c r="R336" s="189"/>
      <c r="S336" s="189"/>
      <c r="T336" s="189"/>
      <c r="U336" s="189"/>
      <c r="V336" s="189"/>
      <c r="W336" s="189"/>
      <c r="X336" s="189"/>
      <c r="Y336" s="189"/>
      <c r="Z336" s="189"/>
      <c r="AA336" s="205"/>
      <c r="AB336" s="207" t="s">
        <v>90</v>
      </c>
      <c r="AC336" s="207">
        <f>SUM(AC338:AC338)</f>
        <v>47.25</v>
      </c>
      <c r="AD336" s="199" t="str">
        <f>VLOOKUP(A336,'MEMÓRIA DE CÁLCULO - MC'!$A$8:$J$199,6,FALSE())</f>
        <v>M2</v>
      </c>
    </row>
    <row r="337" spans="1:30" x14ac:dyDescent="0.25">
      <c r="A337" s="204"/>
      <c r="B337" s="191"/>
      <c r="C337" s="192"/>
      <c r="D337" s="192"/>
      <c r="E337" s="192"/>
      <c r="F337" s="192"/>
      <c r="G337" s="192"/>
      <c r="H337" s="192"/>
      <c r="I337" s="192"/>
      <c r="J337" s="192"/>
      <c r="K337" s="192"/>
      <c r="L337" s="192"/>
      <c r="M337" s="192"/>
      <c r="N337" s="192"/>
      <c r="O337" s="192"/>
      <c r="P337" s="192"/>
      <c r="Q337" s="192"/>
      <c r="R337" s="192"/>
      <c r="S337" s="192"/>
      <c r="T337" s="192"/>
      <c r="U337" s="192"/>
      <c r="V337" s="192"/>
      <c r="W337" s="192"/>
      <c r="X337" s="192"/>
      <c r="Y337" s="192"/>
      <c r="Z337" s="192"/>
      <c r="AA337" s="206"/>
      <c r="AB337" s="207"/>
      <c r="AC337" s="207"/>
      <c r="AD337" s="199"/>
    </row>
    <row r="338" spans="1:30" x14ac:dyDescent="0.25">
      <c r="A338" s="24"/>
      <c r="B338" s="25" t="s">
        <v>438</v>
      </c>
      <c r="C338" s="26">
        <v>0.3</v>
      </c>
      <c r="D338" s="27" t="s">
        <v>79</v>
      </c>
      <c r="E338" s="27"/>
      <c r="F338" s="28" t="s">
        <v>79</v>
      </c>
      <c r="G338" s="27">
        <v>10.5</v>
      </c>
      <c r="H338" s="28" t="s">
        <v>79</v>
      </c>
      <c r="I338" s="28"/>
      <c r="J338" s="28" t="s">
        <v>79</v>
      </c>
      <c r="K338" s="28"/>
      <c r="L338" s="28" t="s">
        <v>79</v>
      </c>
      <c r="M338" s="28"/>
      <c r="N338" s="28" t="s">
        <v>79</v>
      </c>
      <c r="O338" s="28"/>
      <c r="P338" s="28" t="s">
        <v>79</v>
      </c>
      <c r="Q338" s="28"/>
      <c r="R338" s="28" t="s">
        <v>79</v>
      </c>
      <c r="S338" s="28"/>
      <c r="T338" s="28" t="s">
        <v>79</v>
      </c>
      <c r="U338" s="28"/>
      <c r="V338" s="28" t="s">
        <v>79</v>
      </c>
      <c r="W338" s="28"/>
      <c r="X338" s="28" t="s">
        <v>79</v>
      </c>
      <c r="Y338" s="28">
        <v>15</v>
      </c>
      <c r="Z338" s="27" t="s">
        <v>79</v>
      </c>
      <c r="AA338" s="29">
        <v>1</v>
      </c>
      <c r="AB338" s="29" t="s">
        <v>88</v>
      </c>
      <c r="AC338" s="30">
        <f>C338*G338*Y338</f>
        <v>47.25</v>
      </c>
      <c r="AD338" s="31" t="str">
        <f>AD336</f>
        <v>M2</v>
      </c>
    </row>
    <row r="339" spans="1:30" x14ac:dyDescent="0.25">
      <c r="A339" s="200"/>
      <c r="B339" s="201"/>
      <c r="C339" s="201"/>
      <c r="D339" s="201"/>
      <c r="E339" s="201"/>
      <c r="F339" s="201"/>
      <c r="G339" s="201"/>
      <c r="H339" s="201"/>
      <c r="I339" s="201"/>
      <c r="J339" s="201"/>
      <c r="K339" s="201"/>
      <c r="L339" s="201"/>
      <c r="M339" s="201"/>
      <c r="N339" s="201"/>
      <c r="O339" s="201"/>
      <c r="P339" s="201"/>
      <c r="Q339" s="201"/>
      <c r="R339" s="201"/>
      <c r="S339" s="201"/>
      <c r="T339" s="201"/>
      <c r="U339" s="201"/>
      <c r="V339" s="201"/>
      <c r="W339" s="201"/>
      <c r="X339" s="201"/>
      <c r="Y339" s="201"/>
      <c r="Z339" s="201"/>
      <c r="AA339" s="202"/>
      <c r="AB339" s="201"/>
      <c r="AC339" s="201"/>
      <c r="AD339" s="203"/>
    </row>
    <row r="340" spans="1:30" x14ac:dyDescent="0.25">
      <c r="A340" s="204" t="str">
        <f>'MEMÓRIA DE CÁLCULO - MC'!A61</f>
        <v>5.16</v>
      </c>
      <c r="B340" s="188" t="str">
        <f>VLOOKUP(A340,'MEMÓRIA DE CÁLCULO - MC'!$A$8:$J$199,4,FALSE())</f>
        <v>MONTAGEM E DESMONTAGEM DE FÔRMA DE PILARES RETANGULARES E ESTRUTURAS SIMILARES, PÉ-DIREITO SIMPLES, EM CHAPA DE MADEIRA COMPENSADA PLASTIFICADA, 14 UTILIZAÇÕES. AF_09/2020</v>
      </c>
      <c r="C340" s="189"/>
      <c r="D340" s="189"/>
      <c r="E340" s="189"/>
      <c r="F340" s="189"/>
      <c r="G340" s="189"/>
      <c r="H340" s="189"/>
      <c r="I340" s="189"/>
      <c r="J340" s="189"/>
      <c r="K340" s="189"/>
      <c r="L340" s="189"/>
      <c r="M340" s="189"/>
      <c r="N340" s="189"/>
      <c r="O340" s="189"/>
      <c r="P340" s="189"/>
      <c r="Q340" s="189"/>
      <c r="R340" s="189"/>
      <c r="S340" s="189"/>
      <c r="T340" s="189"/>
      <c r="U340" s="189"/>
      <c r="V340" s="189"/>
      <c r="W340" s="189"/>
      <c r="X340" s="189"/>
      <c r="Y340" s="189"/>
      <c r="Z340" s="189"/>
      <c r="AA340" s="205"/>
      <c r="AB340" s="207" t="s">
        <v>90</v>
      </c>
      <c r="AC340" s="207">
        <f>SUM(AC342:AC342)</f>
        <v>47.25</v>
      </c>
      <c r="AD340" s="199" t="str">
        <f>VLOOKUP(A340,'MEMÓRIA DE CÁLCULO - MC'!$A$8:$J$199,6,FALSE())</f>
        <v>M2</v>
      </c>
    </row>
    <row r="341" spans="1:30" x14ac:dyDescent="0.25">
      <c r="A341" s="204"/>
      <c r="B341" s="191"/>
      <c r="C341" s="192"/>
      <c r="D341" s="192"/>
      <c r="E341" s="192"/>
      <c r="F341" s="192"/>
      <c r="G341" s="192"/>
      <c r="H341" s="192"/>
      <c r="I341" s="192"/>
      <c r="J341" s="192"/>
      <c r="K341" s="192"/>
      <c r="L341" s="192"/>
      <c r="M341" s="192"/>
      <c r="N341" s="192"/>
      <c r="O341" s="192"/>
      <c r="P341" s="192"/>
      <c r="Q341" s="192"/>
      <c r="R341" s="192"/>
      <c r="S341" s="192"/>
      <c r="T341" s="192"/>
      <c r="U341" s="192"/>
      <c r="V341" s="192"/>
      <c r="W341" s="192"/>
      <c r="X341" s="192"/>
      <c r="Y341" s="192"/>
      <c r="Z341" s="192"/>
      <c r="AA341" s="206"/>
      <c r="AB341" s="207"/>
      <c r="AC341" s="207"/>
      <c r="AD341" s="199"/>
    </row>
    <row r="342" spans="1:30" x14ac:dyDescent="0.25">
      <c r="A342" s="24"/>
      <c r="B342" s="25" t="s">
        <v>438</v>
      </c>
      <c r="C342" s="26">
        <v>0.3</v>
      </c>
      <c r="D342" s="27" t="s">
        <v>79</v>
      </c>
      <c r="E342" s="27"/>
      <c r="F342" s="28" t="s">
        <v>79</v>
      </c>
      <c r="G342" s="27">
        <v>10.5</v>
      </c>
      <c r="H342" s="28" t="s">
        <v>79</v>
      </c>
      <c r="I342" s="28"/>
      <c r="J342" s="28" t="s">
        <v>79</v>
      </c>
      <c r="K342" s="28"/>
      <c r="L342" s="28" t="s">
        <v>79</v>
      </c>
      <c r="M342" s="28"/>
      <c r="N342" s="28" t="s">
        <v>79</v>
      </c>
      <c r="O342" s="28"/>
      <c r="P342" s="28" t="s">
        <v>79</v>
      </c>
      <c r="Q342" s="28"/>
      <c r="R342" s="28" t="s">
        <v>79</v>
      </c>
      <c r="S342" s="28"/>
      <c r="T342" s="28" t="s">
        <v>79</v>
      </c>
      <c r="U342" s="28"/>
      <c r="V342" s="28" t="s">
        <v>79</v>
      </c>
      <c r="W342" s="28"/>
      <c r="X342" s="28" t="s">
        <v>79</v>
      </c>
      <c r="Y342" s="28">
        <v>15</v>
      </c>
      <c r="Z342" s="27" t="s">
        <v>79</v>
      </c>
      <c r="AA342" s="29">
        <v>1</v>
      </c>
      <c r="AB342" s="29" t="s">
        <v>88</v>
      </c>
      <c r="AC342" s="30">
        <f>C342*G342*Y342</f>
        <v>47.25</v>
      </c>
      <c r="AD342" s="31" t="str">
        <f>AD340</f>
        <v>M2</v>
      </c>
    </row>
    <row r="343" spans="1:30" x14ac:dyDescent="0.25">
      <c r="A343" s="200"/>
      <c r="B343" s="201"/>
      <c r="C343" s="201"/>
      <c r="D343" s="201"/>
      <c r="E343" s="201"/>
      <c r="F343" s="201"/>
      <c r="G343" s="201"/>
      <c r="H343" s="201"/>
      <c r="I343" s="201"/>
      <c r="J343" s="201"/>
      <c r="K343" s="201"/>
      <c r="L343" s="201"/>
      <c r="M343" s="201"/>
      <c r="N343" s="201"/>
      <c r="O343" s="201"/>
      <c r="P343" s="201"/>
      <c r="Q343" s="201"/>
      <c r="R343" s="201"/>
      <c r="S343" s="201"/>
      <c r="T343" s="201"/>
      <c r="U343" s="201"/>
      <c r="V343" s="201"/>
      <c r="W343" s="201"/>
      <c r="X343" s="201"/>
      <c r="Y343" s="201"/>
      <c r="Z343" s="201"/>
      <c r="AA343" s="202"/>
      <c r="AB343" s="201"/>
      <c r="AC343" s="201"/>
      <c r="AD343" s="203"/>
    </row>
    <row r="344" spans="1:30" x14ac:dyDescent="0.25">
      <c r="A344" s="204" t="str">
        <f>'MEMÓRIA DE CÁLCULO - MC'!A62</f>
        <v>5.17</v>
      </c>
      <c r="B344" s="188" t="str">
        <f>VLOOKUP(A344,'MEMÓRIA DE CÁLCULO - MC'!$A$8:$J$199,4,FALSE())</f>
        <v>FABRICAÇÃO DE FÔRMA PARA VIGAS, EM CHAPA DE MADEIRA COMPENSADA PLASTIFICADA, E = 18 MM. AF_09/2020</v>
      </c>
      <c r="C344" s="189"/>
      <c r="D344" s="189"/>
      <c r="E344" s="189"/>
      <c r="F344" s="189"/>
      <c r="G344" s="189"/>
      <c r="H344" s="189"/>
      <c r="I344" s="189"/>
      <c r="J344" s="189"/>
      <c r="K344" s="189"/>
      <c r="L344" s="189"/>
      <c r="M344" s="189"/>
      <c r="N344" s="189"/>
      <c r="O344" s="189"/>
      <c r="P344" s="189"/>
      <c r="Q344" s="189"/>
      <c r="R344" s="189"/>
      <c r="S344" s="189"/>
      <c r="T344" s="189"/>
      <c r="U344" s="189"/>
      <c r="V344" s="189"/>
      <c r="W344" s="189"/>
      <c r="X344" s="189"/>
      <c r="Y344" s="189"/>
      <c r="Z344" s="189"/>
      <c r="AA344" s="205"/>
      <c r="AB344" s="207" t="s">
        <v>90</v>
      </c>
      <c r="AC344" s="207">
        <f>SUM(AC346:AC348)</f>
        <v>30.119999999999994</v>
      </c>
      <c r="AD344" s="199" t="str">
        <f>VLOOKUP(A344,'MEMÓRIA DE CÁLCULO - MC'!$A$8:$J$199,6,FALSE())</f>
        <v>M2</v>
      </c>
    </row>
    <row r="345" spans="1:30" x14ac:dyDescent="0.25">
      <c r="A345" s="204"/>
      <c r="B345" s="191"/>
      <c r="C345" s="192"/>
      <c r="D345" s="192"/>
      <c r="E345" s="192"/>
      <c r="F345" s="192"/>
      <c r="G345" s="192"/>
      <c r="H345" s="192"/>
      <c r="I345" s="192"/>
      <c r="J345" s="192"/>
      <c r="K345" s="192"/>
      <c r="L345" s="192"/>
      <c r="M345" s="192"/>
      <c r="N345" s="192"/>
      <c r="O345" s="192"/>
      <c r="P345" s="192"/>
      <c r="Q345" s="192"/>
      <c r="R345" s="192"/>
      <c r="S345" s="192"/>
      <c r="T345" s="192"/>
      <c r="U345" s="192"/>
      <c r="V345" s="192"/>
      <c r="W345" s="192"/>
      <c r="X345" s="192"/>
      <c r="Y345" s="192"/>
      <c r="Z345" s="192"/>
      <c r="AA345" s="206"/>
      <c r="AB345" s="207"/>
      <c r="AC345" s="207"/>
      <c r="AD345" s="199"/>
    </row>
    <row r="346" spans="1:30" x14ac:dyDescent="0.25">
      <c r="A346" s="24"/>
      <c r="B346" s="25" t="s">
        <v>448</v>
      </c>
      <c r="C346" s="26">
        <v>53</v>
      </c>
      <c r="D346" s="27" t="s">
        <v>79</v>
      </c>
      <c r="E346" s="27"/>
      <c r="F346" s="28" t="s">
        <v>79</v>
      </c>
      <c r="G346" s="27">
        <v>0.3</v>
      </c>
      <c r="H346" s="28" t="s">
        <v>79</v>
      </c>
      <c r="I346" s="28"/>
      <c r="J346" s="28" t="s">
        <v>79</v>
      </c>
      <c r="K346" s="28"/>
      <c r="L346" s="28" t="s">
        <v>79</v>
      </c>
      <c r="M346" s="28"/>
      <c r="N346" s="28" t="s">
        <v>79</v>
      </c>
      <c r="O346" s="28"/>
      <c r="P346" s="28" t="s">
        <v>79</v>
      </c>
      <c r="Q346" s="28"/>
      <c r="R346" s="28" t="s">
        <v>79</v>
      </c>
      <c r="S346" s="28"/>
      <c r="T346" s="28" t="s">
        <v>79</v>
      </c>
      <c r="U346" s="28"/>
      <c r="V346" s="28" t="s">
        <v>79</v>
      </c>
      <c r="W346" s="28"/>
      <c r="X346" s="28" t="s">
        <v>79</v>
      </c>
      <c r="Y346" s="28"/>
      <c r="Z346" s="27" t="s">
        <v>79</v>
      </c>
      <c r="AA346" s="29">
        <v>1</v>
      </c>
      <c r="AB346" s="29" t="s">
        <v>88</v>
      </c>
      <c r="AC346" s="30">
        <f t="shared" ref="AC346:AC348" si="65">C346*G346*AA346</f>
        <v>15.899999999999999</v>
      </c>
      <c r="AD346" s="31" t="str">
        <f>AD344</f>
        <v>M2</v>
      </c>
    </row>
    <row r="347" spans="1:30" x14ac:dyDescent="0.25">
      <c r="A347" s="24"/>
      <c r="B347" s="25" t="s">
        <v>446</v>
      </c>
      <c r="C347" s="26">
        <f>23+8</f>
        <v>31</v>
      </c>
      <c r="D347" s="27" t="s">
        <v>79</v>
      </c>
      <c r="E347" s="27"/>
      <c r="F347" s="28" t="s">
        <v>79</v>
      </c>
      <c r="G347" s="27">
        <v>0.3</v>
      </c>
      <c r="H347" s="28" t="s">
        <v>79</v>
      </c>
      <c r="I347" s="28"/>
      <c r="J347" s="28" t="s">
        <v>79</v>
      </c>
      <c r="K347" s="28"/>
      <c r="L347" s="28" t="s">
        <v>79</v>
      </c>
      <c r="M347" s="28"/>
      <c r="N347" s="28" t="s">
        <v>79</v>
      </c>
      <c r="O347" s="28"/>
      <c r="P347" s="28" t="s">
        <v>79</v>
      </c>
      <c r="Q347" s="28"/>
      <c r="R347" s="28" t="s">
        <v>79</v>
      </c>
      <c r="S347" s="28"/>
      <c r="T347" s="28" t="s">
        <v>79</v>
      </c>
      <c r="U347" s="28"/>
      <c r="V347" s="28" t="s">
        <v>79</v>
      </c>
      <c r="W347" s="28"/>
      <c r="X347" s="28" t="s">
        <v>79</v>
      </c>
      <c r="Y347" s="28"/>
      <c r="Z347" s="27" t="s">
        <v>79</v>
      </c>
      <c r="AA347" s="29">
        <v>1</v>
      </c>
      <c r="AB347" s="29" t="s">
        <v>88</v>
      </c>
      <c r="AC347" s="30">
        <f t="shared" si="65"/>
        <v>9.2999999999999989</v>
      </c>
      <c r="AD347" s="31" t="str">
        <f>AD346</f>
        <v>M2</v>
      </c>
    </row>
    <row r="348" spans="1:30" x14ac:dyDescent="0.25">
      <c r="A348" s="24"/>
      <c r="B348" s="25" t="s">
        <v>447</v>
      </c>
      <c r="C348" s="26">
        <f>11+3+1.2+1.2</f>
        <v>16.399999999999999</v>
      </c>
      <c r="D348" s="27" t="s">
        <v>79</v>
      </c>
      <c r="E348" s="27"/>
      <c r="F348" s="28" t="s">
        <v>79</v>
      </c>
      <c r="G348" s="27">
        <v>0.3</v>
      </c>
      <c r="H348" s="28" t="s">
        <v>79</v>
      </c>
      <c r="I348" s="28"/>
      <c r="J348" s="28" t="s">
        <v>79</v>
      </c>
      <c r="K348" s="28"/>
      <c r="L348" s="28" t="s">
        <v>79</v>
      </c>
      <c r="M348" s="28"/>
      <c r="N348" s="28" t="s">
        <v>79</v>
      </c>
      <c r="O348" s="28"/>
      <c r="P348" s="28" t="s">
        <v>79</v>
      </c>
      <c r="Q348" s="28"/>
      <c r="R348" s="28" t="s">
        <v>79</v>
      </c>
      <c r="S348" s="28"/>
      <c r="T348" s="28" t="s">
        <v>79</v>
      </c>
      <c r="U348" s="28"/>
      <c r="V348" s="28" t="s">
        <v>79</v>
      </c>
      <c r="W348" s="28"/>
      <c r="X348" s="28" t="s">
        <v>79</v>
      </c>
      <c r="Y348" s="28"/>
      <c r="Z348" s="27" t="s">
        <v>79</v>
      </c>
      <c r="AA348" s="29">
        <v>1</v>
      </c>
      <c r="AB348" s="29" t="s">
        <v>88</v>
      </c>
      <c r="AC348" s="30">
        <f t="shared" si="65"/>
        <v>4.919999999999999</v>
      </c>
      <c r="AD348" s="31" t="str">
        <f>AD347</f>
        <v>M2</v>
      </c>
    </row>
    <row r="349" spans="1:30" x14ac:dyDescent="0.25">
      <c r="A349" s="200"/>
      <c r="B349" s="201"/>
      <c r="C349" s="201"/>
      <c r="D349" s="201"/>
      <c r="E349" s="201"/>
      <c r="F349" s="201"/>
      <c r="G349" s="201"/>
      <c r="H349" s="201"/>
      <c r="I349" s="201"/>
      <c r="J349" s="201"/>
      <c r="K349" s="201"/>
      <c r="L349" s="201"/>
      <c r="M349" s="201"/>
      <c r="N349" s="201"/>
      <c r="O349" s="201"/>
      <c r="P349" s="201"/>
      <c r="Q349" s="201"/>
      <c r="R349" s="201"/>
      <c r="S349" s="201"/>
      <c r="T349" s="201"/>
      <c r="U349" s="201"/>
      <c r="V349" s="201"/>
      <c r="W349" s="201"/>
      <c r="X349" s="201"/>
      <c r="Y349" s="201"/>
      <c r="Z349" s="201"/>
      <c r="AA349" s="202"/>
      <c r="AB349" s="201"/>
      <c r="AC349" s="201"/>
      <c r="AD349" s="203"/>
    </row>
    <row r="350" spans="1:30" x14ac:dyDescent="0.25">
      <c r="A350" s="204" t="str">
        <f>'MEMÓRIA DE CÁLCULO - MC'!A63</f>
        <v>5.18</v>
      </c>
      <c r="B350" s="188" t="str">
        <f>VLOOKUP(A350,'MEMÓRIA DE CÁLCULO - MC'!$A$8:$J$199,4,FALSE())</f>
        <v>MONTAGEM E DESMONTAGEM DE FÔRMA DE VIGA, ESCORAMENTO COM GARFO DE MADEIRA, PÉ-DIREITO SIMPLES, EM CHAPA DE MADEIRA PLASTIFICADA, 18 UTILIZAÇÕES. AF_09/2020</v>
      </c>
      <c r="C350" s="189"/>
      <c r="D350" s="189"/>
      <c r="E350" s="189"/>
      <c r="F350" s="189"/>
      <c r="G350" s="189"/>
      <c r="H350" s="189"/>
      <c r="I350" s="189"/>
      <c r="J350" s="189"/>
      <c r="K350" s="189"/>
      <c r="L350" s="189"/>
      <c r="M350" s="189"/>
      <c r="N350" s="189"/>
      <c r="O350" s="189"/>
      <c r="P350" s="189"/>
      <c r="Q350" s="189"/>
      <c r="R350" s="189"/>
      <c r="S350" s="189"/>
      <c r="T350" s="189"/>
      <c r="U350" s="189"/>
      <c r="V350" s="189"/>
      <c r="W350" s="189"/>
      <c r="X350" s="189"/>
      <c r="Y350" s="189"/>
      <c r="Z350" s="189"/>
      <c r="AA350" s="205"/>
      <c r="AB350" s="207" t="s">
        <v>90</v>
      </c>
      <c r="AC350" s="207">
        <f>SUM(AC352:AC354)</f>
        <v>30.119999999999994</v>
      </c>
      <c r="AD350" s="199" t="str">
        <f>VLOOKUP(A350,'MEMÓRIA DE CÁLCULO - MC'!$A$8:$J$199,6,FALSE())</f>
        <v>M2</v>
      </c>
    </row>
    <row r="351" spans="1:30" x14ac:dyDescent="0.25">
      <c r="A351" s="204"/>
      <c r="B351" s="191"/>
      <c r="C351" s="192"/>
      <c r="D351" s="192"/>
      <c r="E351" s="192"/>
      <c r="F351" s="192"/>
      <c r="G351" s="192"/>
      <c r="H351" s="192"/>
      <c r="I351" s="192"/>
      <c r="J351" s="192"/>
      <c r="K351" s="192"/>
      <c r="L351" s="192"/>
      <c r="M351" s="192"/>
      <c r="N351" s="192"/>
      <c r="O351" s="192"/>
      <c r="P351" s="192"/>
      <c r="Q351" s="192"/>
      <c r="R351" s="192"/>
      <c r="S351" s="192"/>
      <c r="T351" s="192"/>
      <c r="U351" s="192"/>
      <c r="V351" s="192"/>
      <c r="W351" s="192"/>
      <c r="X351" s="192"/>
      <c r="Y351" s="192"/>
      <c r="Z351" s="192"/>
      <c r="AA351" s="206"/>
      <c r="AB351" s="207"/>
      <c r="AC351" s="207"/>
      <c r="AD351" s="199"/>
    </row>
    <row r="352" spans="1:30" x14ac:dyDescent="0.25">
      <c r="A352" s="24"/>
      <c r="B352" s="25" t="s">
        <v>448</v>
      </c>
      <c r="C352" s="26">
        <v>53</v>
      </c>
      <c r="D352" s="27" t="s">
        <v>79</v>
      </c>
      <c r="E352" s="27"/>
      <c r="F352" s="28" t="s">
        <v>79</v>
      </c>
      <c r="G352" s="27">
        <v>0.3</v>
      </c>
      <c r="H352" s="28" t="s">
        <v>79</v>
      </c>
      <c r="I352" s="28"/>
      <c r="J352" s="28" t="s">
        <v>79</v>
      </c>
      <c r="K352" s="28"/>
      <c r="L352" s="28" t="s">
        <v>79</v>
      </c>
      <c r="M352" s="28"/>
      <c r="N352" s="28" t="s">
        <v>79</v>
      </c>
      <c r="O352" s="28"/>
      <c r="P352" s="28" t="s">
        <v>79</v>
      </c>
      <c r="Q352" s="28"/>
      <c r="R352" s="28" t="s">
        <v>79</v>
      </c>
      <c r="S352" s="28"/>
      <c r="T352" s="28" t="s">
        <v>79</v>
      </c>
      <c r="U352" s="28"/>
      <c r="V352" s="28" t="s">
        <v>79</v>
      </c>
      <c r="W352" s="28"/>
      <c r="X352" s="28" t="s">
        <v>79</v>
      </c>
      <c r="Y352" s="28"/>
      <c r="Z352" s="27" t="s">
        <v>79</v>
      </c>
      <c r="AA352" s="29">
        <v>1</v>
      </c>
      <c r="AB352" s="29" t="s">
        <v>88</v>
      </c>
      <c r="AC352" s="30">
        <f t="shared" ref="AC352:AC354" si="66">C352*G352*AA352</f>
        <v>15.899999999999999</v>
      </c>
      <c r="AD352" s="31" t="str">
        <f>AD350</f>
        <v>M2</v>
      </c>
    </row>
    <row r="353" spans="1:30" x14ac:dyDescent="0.25">
      <c r="A353" s="24"/>
      <c r="B353" s="25" t="s">
        <v>446</v>
      </c>
      <c r="C353" s="26">
        <f>23+8</f>
        <v>31</v>
      </c>
      <c r="D353" s="27" t="s">
        <v>79</v>
      </c>
      <c r="E353" s="27"/>
      <c r="F353" s="28" t="s">
        <v>79</v>
      </c>
      <c r="G353" s="27">
        <v>0.3</v>
      </c>
      <c r="H353" s="28" t="s">
        <v>79</v>
      </c>
      <c r="I353" s="28"/>
      <c r="J353" s="28" t="s">
        <v>79</v>
      </c>
      <c r="K353" s="28"/>
      <c r="L353" s="28" t="s">
        <v>79</v>
      </c>
      <c r="M353" s="28"/>
      <c r="N353" s="28" t="s">
        <v>79</v>
      </c>
      <c r="O353" s="28"/>
      <c r="P353" s="28" t="s">
        <v>79</v>
      </c>
      <c r="Q353" s="28"/>
      <c r="R353" s="28" t="s">
        <v>79</v>
      </c>
      <c r="S353" s="28"/>
      <c r="T353" s="28" t="s">
        <v>79</v>
      </c>
      <c r="U353" s="28"/>
      <c r="V353" s="28" t="s">
        <v>79</v>
      </c>
      <c r="W353" s="28"/>
      <c r="X353" s="28" t="s">
        <v>79</v>
      </c>
      <c r="Y353" s="28"/>
      <c r="Z353" s="27" t="s">
        <v>79</v>
      </c>
      <c r="AA353" s="29">
        <v>1</v>
      </c>
      <c r="AB353" s="29" t="s">
        <v>88</v>
      </c>
      <c r="AC353" s="30">
        <f t="shared" si="66"/>
        <v>9.2999999999999989</v>
      </c>
      <c r="AD353" s="31" t="str">
        <f>AD352</f>
        <v>M2</v>
      </c>
    </row>
    <row r="354" spans="1:30" x14ac:dyDescent="0.25">
      <c r="A354" s="24"/>
      <c r="B354" s="25" t="s">
        <v>447</v>
      </c>
      <c r="C354" s="26">
        <f>11+3+1.2+1.2</f>
        <v>16.399999999999999</v>
      </c>
      <c r="D354" s="27" t="s">
        <v>79</v>
      </c>
      <c r="E354" s="27"/>
      <c r="F354" s="28" t="s">
        <v>79</v>
      </c>
      <c r="G354" s="27">
        <v>0.3</v>
      </c>
      <c r="H354" s="28" t="s">
        <v>79</v>
      </c>
      <c r="I354" s="28"/>
      <c r="J354" s="28" t="s">
        <v>79</v>
      </c>
      <c r="K354" s="28"/>
      <c r="L354" s="28" t="s">
        <v>79</v>
      </c>
      <c r="M354" s="28"/>
      <c r="N354" s="28" t="s">
        <v>79</v>
      </c>
      <c r="O354" s="28"/>
      <c r="P354" s="28" t="s">
        <v>79</v>
      </c>
      <c r="Q354" s="28"/>
      <c r="R354" s="28" t="s">
        <v>79</v>
      </c>
      <c r="S354" s="28"/>
      <c r="T354" s="28" t="s">
        <v>79</v>
      </c>
      <c r="U354" s="28"/>
      <c r="V354" s="28" t="s">
        <v>79</v>
      </c>
      <c r="W354" s="28"/>
      <c r="X354" s="28" t="s">
        <v>79</v>
      </c>
      <c r="Y354" s="28"/>
      <c r="Z354" s="27" t="s">
        <v>79</v>
      </c>
      <c r="AA354" s="29">
        <v>1</v>
      </c>
      <c r="AB354" s="29" t="s">
        <v>88</v>
      </c>
      <c r="AC354" s="30">
        <f t="shared" si="66"/>
        <v>4.919999999999999</v>
      </c>
      <c r="AD354" s="31" t="str">
        <f>AD353</f>
        <v>M2</v>
      </c>
    </row>
    <row r="355" spans="1:30" x14ac:dyDescent="0.25">
      <c r="A355" s="200"/>
      <c r="B355" s="201"/>
      <c r="C355" s="201"/>
      <c r="D355" s="201"/>
      <c r="E355" s="201"/>
      <c r="F355" s="201"/>
      <c r="G355" s="201"/>
      <c r="H355" s="201"/>
      <c r="I355" s="201"/>
      <c r="J355" s="201"/>
      <c r="K355" s="201"/>
      <c r="L355" s="201"/>
      <c r="M355" s="201"/>
      <c r="N355" s="201"/>
      <c r="O355" s="201"/>
      <c r="P355" s="201"/>
      <c r="Q355" s="201"/>
      <c r="R355" s="201"/>
      <c r="S355" s="201"/>
      <c r="T355" s="201"/>
      <c r="U355" s="201"/>
      <c r="V355" s="201"/>
      <c r="W355" s="201"/>
      <c r="X355" s="201"/>
      <c r="Y355" s="201"/>
      <c r="Z355" s="201"/>
      <c r="AA355" s="202"/>
      <c r="AB355" s="201"/>
      <c r="AC355" s="201"/>
      <c r="AD355" s="203"/>
    </row>
    <row r="356" spans="1:30" x14ac:dyDescent="0.25">
      <c r="A356" s="204" t="str">
        <f>'MEMÓRIA DE CÁLCULO - MC'!A64</f>
        <v>5.19</v>
      </c>
      <c r="B356" s="188" t="str">
        <f>VLOOKUP(A356,'MEMÓRIA DE CÁLCULO - MC'!$A$8:$J$199,4,FALSE())</f>
        <v>CONCRETO FCK = 30MPA, TRAÇO 1:1,9:2,3 (EM MASSA SECA DE CIMENTO/ AREIA MÉDIA/ SEIXO ROLADO) - PREPARO MECÂNICO COM BETONEIRA 400 L. AF_05/2021</v>
      </c>
      <c r="C356" s="189"/>
      <c r="D356" s="189"/>
      <c r="E356" s="189"/>
      <c r="F356" s="189"/>
      <c r="G356" s="189"/>
      <c r="H356" s="189"/>
      <c r="I356" s="189"/>
      <c r="J356" s="189"/>
      <c r="K356" s="189"/>
      <c r="L356" s="189"/>
      <c r="M356" s="189"/>
      <c r="N356" s="189"/>
      <c r="O356" s="189"/>
      <c r="P356" s="189"/>
      <c r="Q356" s="189"/>
      <c r="R356" s="189"/>
      <c r="S356" s="189"/>
      <c r="T356" s="189"/>
      <c r="U356" s="189"/>
      <c r="V356" s="189"/>
      <c r="W356" s="189"/>
      <c r="X356" s="189"/>
      <c r="Y356" s="189"/>
      <c r="Z356" s="189"/>
      <c r="AA356" s="205"/>
      <c r="AB356" s="207" t="s">
        <v>90</v>
      </c>
      <c r="AC356" s="207">
        <f>SUM(AC358:AC361)</f>
        <v>10.831800000000001</v>
      </c>
      <c r="AD356" s="199" t="str">
        <f>VLOOKUP(A356,'MEMÓRIA DE CÁLCULO - MC'!$A$8:$J$199,6,FALSE())</f>
        <v>M3</v>
      </c>
    </row>
    <row r="357" spans="1:30" x14ac:dyDescent="0.25">
      <c r="A357" s="204"/>
      <c r="B357" s="191"/>
      <c r="C357" s="192"/>
      <c r="D357" s="192"/>
      <c r="E357" s="192"/>
      <c r="F357" s="192"/>
      <c r="G357" s="192"/>
      <c r="H357" s="192"/>
      <c r="I357" s="192"/>
      <c r="J357" s="192"/>
      <c r="K357" s="192"/>
      <c r="L357" s="192"/>
      <c r="M357" s="192"/>
      <c r="N357" s="192"/>
      <c r="O357" s="192"/>
      <c r="P357" s="192"/>
      <c r="Q357" s="192"/>
      <c r="R357" s="192"/>
      <c r="S357" s="192"/>
      <c r="T357" s="192"/>
      <c r="U357" s="192"/>
      <c r="V357" s="192"/>
      <c r="W357" s="192"/>
      <c r="X357" s="192"/>
      <c r="Y357" s="192"/>
      <c r="Z357" s="192"/>
      <c r="AA357" s="206"/>
      <c r="AB357" s="207"/>
      <c r="AC357" s="207"/>
      <c r="AD357" s="199"/>
    </row>
    <row r="358" spans="1:30" x14ac:dyDescent="0.25">
      <c r="A358" s="24"/>
      <c r="B358" s="25" t="s">
        <v>448</v>
      </c>
      <c r="C358" s="26">
        <v>53</v>
      </c>
      <c r="D358" s="27" t="s">
        <v>79</v>
      </c>
      <c r="E358" s="27">
        <v>0.14000000000000001</v>
      </c>
      <c r="F358" s="28" t="s">
        <v>79</v>
      </c>
      <c r="G358" s="27">
        <v>0.3</v>
      </c>
      <c r="H358" s="28" t="s">
        <v>79</v>
      </c>
      <c r="I358" s="28"/>
      <c r="J358" s="28" t="s">
        <v>79</v>
      </c>
      <c r="K358" s="28"/>
      <c r="L358" s="28" t="s">
        <v>79</v>
      </c>
      <c r="M358" s="28"/>
      <c r="N358" s="28" t="s">
        <v>79</v>
      </c>
      <c r="O358" s="28"/>
      <c r="P358" s="28" t="s">
        <v>79</v>
      </c>
      <c r="Q358" s="28"/>
      <c r="R358" s="28" t="s">
        <v>79</v>
      </c>
      <c r="S358" s="28"/>
      <c r="T358" s="28" t="s">
        <v>79</v>
      </c>
      <c r="U358" s="28"/>
      <c r="V358" s="28" t="s">
        <v>79</v>
      </c>
      <c r="W358" s="28"/>
      <c r="X358" s="28" t="s">
        <v>79</v>
      </c>
      <c r="Y358" s="28"/>
      <c r="Z358" s="27" t="s">
        <v>79</v>
      </c>
      <c r="AA358" s="29">
        <v>1</v>
      </c>
      <c r="AB358" s="29" t="s">
        <v>88</v>
      </c>
      <c r="AC358" s="30">
        <f t="shared" ref="AC358:AC360" si="67">C358*E358*G358*AA358</f>
        <v>2.226</v>
      </c>
      <c r="AD358" s="31" t="str">
        <f>AD356</f>
        <v>M3</v>
      </c>
    </row>
    <row r="359" spans="1:30" x14ac:dyDescent="0.25">
      <c r="A359" s="24"/>
      <c r="B359" s="25" t="s">
        <v>446</v>
      </c>
      <c r="C359" s="26">
        <f>23+8</f>
        <v>31</v>
      </c>
      <c r="D359" s="27" t="s">
        <v>79</v>
      </c>
      <c r="E359" s="27">
        <v>0.14000000000000001</v>
      </c>
      <c r="F359" s="28" t="s">
        <v>79</v>
      </c>
      <c r="G359" s="27">
        <v>0.3</v>
      </c>
      <c r="H359" s="28" t="s">
        <v>79</v>
      </c>
      <c r="I359" s="28"/>
      <c r="J359" s="28" t="s">
        <v>79</v>
      </c>
      <c r="K359" s="28"/>
      <c r="L359" s="28" t="s">
        <v>79</v>
      </c>
      <c r="M359" s="28"/>
      <c r="N359" s="28" t="s">
        <v>79</v>
      </c>
      <c r="O359" s="28"/>
      <c r="P359" s="28" t="s">
        <v>79</v>
      </c>
      <c r="Q359" s="28"/>
      <c r="R359" s="28" t="s">
        <v>79</v>
      </c>
      <c r="S359" s="28"/>
      <c r="T359" s="28" t="s">
        <v>79</v>
      </c>
      <c r="U359" s="28"/>
      <c r="V359" s="28" t="s">
        <v>79</v>
      </c>
      <c r="W359" s="28"/>
      <c r="X359" s="28" t="s">
        <v>79</v>
      </c>
      <c r="Y359" s="28"/>
      <c r="Z359" s="27" t="s">
        <v>79</v>
      </c>
      <c r="AA359" s="29">
        <v>1</v>
      </c>
      <c r="AB359" s="29" t="s">
        <v>88</v>
      </c>
      <c r="AC359" s="30">
        <f t="shared" si="67"/>
        <v>1.3020000000000003</v>
      </c>
      <c r="AD359" s="31" t="str">
        <f>AD358</f>
        <v>M3</v>
      </c>
    </row>
    <row r="360" spans="1:30" x14ac:dyDescent="0.25">
      <c r="A360" s="24"/>
      <c r="B360" s="25" t="s">
        <v>447</v>
      </c>
      <c r="C360" s="26">
        <f>11+3+1.2+1.2</f>
        <v>16.399999999999999</v>
      </c>
      <c r="D360" s="27" t="s">
        <v>79</v>
      </c>
      <c r="E360" s="27">
        <v>0.14000000000000001</v>
      </c>
      <c r="F360" s="28" t="s">
        <v>79</v>
      </c>
      <c r="G360" s="27">
        <v>0.3</v>
      </c>
      <c r="H360" s="28" t="s">
        <v>79</v>
      </c>
      <c r="I360" s="28"/>
      <c r="J360" s="28" t="s">
        <v>79</v>
      </c>
      <c r="K360" s="28"/>
      <c r="L360" s="28" t="s">
        <v>79</v>
      </c>
      <c r="M360" s="28"/>
      <c r="N360" s="28" t="s">
        <v>79</v>
      </c>
      <c r="O360" s="28"/>
      <c r="P360" s="28" t="s">
        <v>79</v>
      </c>
      <c r="Q360" s="28"/>
      <c r="R360" s="28" t="s">
        <v>79</v>
      </c>
      <c r="S360" s="28"/>
      <c r="T360" s="28" t="s">
        <v>79</v>
      </c>
      <c r="U360" s="28"/>
      <c r="V360" s="28" t="s">
        <v>79</v>
      </c>
      <c r="W360" s="28"/>
      <c r="X360" s="28" t="s">
        <v>79</v>
      </c>
      <c r="Y360" s="28"/>
      <c r="Z360" s="27" t="s">
        <v>79</v>
      </c>
      <c r="AA360" s="29">
        <v>1</v>
      </c>
      <c r="AB360" s="29" t="s">
        <v>88</v>
      </c>
      <c r="AC360" s="30">
        <f t="shared" si="67"/>
        <v>0.68879999999999997</v>
      </c>
      <c r="AD360" s="31" t="str">
        <f>AD359</f>
        <v>M3</v>
      </c>
    </row>
    <row r="361" spans="1:30" x14ac:dyDescent="0.25">
      <c r="A361" s="24"/>
      <c r="B361" s="25" t="s">
        <v>438</v>
      </c>
      <c r="C361" s="26">
        <v>0.3</v>
      </c>
      <c r="D361" s="27" t="s">
        <v>79</v>
      </c>
      <c r="E361" s="27">
        <v>0.14000000000000001</v>
      </c>
      <c r="F361" s="28" t="s">
        <v>79</v>
      </c>
      <c r="G361" s="27">
        <v>10.5</v>
      </c>
      <c r="H361" s="28" t="s">
        <v>79</v>
      </c>
      <c r="I361" s="28"/>
      <c r="J361" s="28" t="s">
        <v>79</v>
      </c>
      <c r="K361" s="28"/>
      <c r="L361" s="28" t="s">
        <v>79</v>
      </c>
      <c r="M361" s="28"/>
      <c r="N361" s="28" t="s">
        <v>79</v>
      </c>
      <c r="O361" s="28"/>
      <c r="P361" s="28" t="s">
        <v>79</v>
      </c>
      <c r="Q361" s="28"/>
      <c r="R361" s="28" t="s">
        <v>79</v>
      </c>
      <c r="S361" s="28"/>
      <c r="T361" s="28" t="s">
        <v>79</v>
      </c>
      <c r="U361" s="28"/>
      <c r="V361" s="28" t="s">
        <v>79</v>
      </c>
      <c r="W361" s="28"/>
      <c r="X361" s="28" t="s">
        <v>79</v>
      </c>
      <c r="Y361" s="28">
        <v>15</v>
      </c>
      <c r="Z361" s="27" t="s">
        <v>79</v>
      </c>
      <c r="AA361" s="29">
        <v>1</v>
      </c>
      <c r="AB361" s="29" t="s">
        <v>88</v>
      </c>
      <c r="AC361" s="30">
        <f t="shared" ref="AC361" si="68">C361*E361*G361*Y361*AA361</f>
        <v>6.6150000000000002</v>
      </c>
      <c r="AD361" s="31" t="str">
        <f>AD360</f>
        <v>M3</v>
      </c>
    </row>
    <row r="362" spans="1:30" x14ac:dyDescent="0.25">
      <c r="A362" s="200"/>
      <c r="B362" s="201"/>
      <c r="C362" s="201"/>
      <c r="D362" s="201"/>
      <c r="E362" s="201"/>
      <c r="F362" s="201"/>
      <c r="G362" s="201"/>
      <c r="H362" s="201"/>
      <c r="I362" s="201"/>
      <c r="J362" s="201"/>
      <c r="K362" s="201"/>
      <c r="L362" s="201"/>
      <c r="M362" s="201"/>
      <c r="N362" s="201"/>
      <c r="O362" s="201"/>
      <c r="P362" s="201"/>
      <c r="Q362" s="201"/>
      <c r="R362" s="201"/>
      <c r="S362" s="201"/>
      <c r="T362" s="201"/>
      <c r="U362" s="201"/>
      <c r="V362" s="201"/>
      <c r="W362" s="201"/>
      <c r="X362" s="201"/>
      <c r="Y362" s="201"/>
      <c r="Z362" s="201"/>
      <c r="AA362" s="202"/>
      <c r="AB362" s="201"/>
      <c r="AC362" s="201"/>
      <c r="AD362" s="203"/>
    </row>
    <row r="363" spans="1:30" x14ac:dyDescent="0.25">
      <c r="A363" s="204" t="str">
        <f>'MEMÓRIA DE CÁLCULO - MC'!A65</f>
        <v>5.20</v>
      </c>
      <c r="B363" s="188" t="str">
        <f>VLOOKUP(A363,'MEMÓRIA DE CÁLCULO - MC'!$A$8:$J$199,4,FALSE())</f>
        <v>LANÇAMENTO COM USO DE BALDES, ADENSAMENTO E ACABAMENTO DE CONCRETO EM ESTRUTURAS. AF_02/2022</v>
      </c>
      <c r="C363" s="189"/>
      <c r="D363" s="189"/>
      <c r="E363" s="189"/>
      <c r="F363" s="189"/>
      <c r="G363" s="189"/>
      <c r="H363" s="189"/>
      <c r="I363" s="189"/>
      <c r="J363" s="189"/>
      <c r="K363" s="189"/>
      <c r="L363" s="189"/>
      <c r="M363" s="189"/>
      <c r="N363" s="189"/>
      <c r="O363" s="189"/>
      <c r="P363" s="189"/>
      <c r="Q363" s="189"/>
      <c r="R363" s="189"/>
      <c r="S363" s="189"/>
      <c r="T363" s="189"/>
      <c r="U363" s="189"/>
      <c r="V363" s="189"/>
      <c r="W363" s="189"/>
      <c r="X363" s="189"/>
      <c r="Y363" s="189"/>
      <c r="Z363" s="189"/>
      <c r="AA363" s="205"/>
      <c r="AB363" s="207" t="s">
        <v>90</v>
      </c>
      <c r="AC363" s="207">
        <f>SUM(AC365:AC368)</f>
        <v>10.831800000000001</v>
      </c>
      <c r="AD363" s="199" t="str">
        <f>VLOOKUP(A363,'MEMÓRIA DE CÁLCULO - MC'!$A$8:$J$199,6,FALSE())</f>
        <v>M3</v>
      </c>
    </row>
    <row r="364" spans="1:30" x14ac:dyDescent="0.25">
      <c r="A364" s="204"/>
      <c r="B364" s="191"/>
      <c r="C364" s="192"/>
      <c r="D364" s="192"/>
      <c r="E364" s="192"/>
      <c r="F364" s="192"/>
      <c r="G364" s="192"/>
      <c r="H364" s="192"/>
      <c r="I364" s="192"/>
      <c r="J364" s="192"/>
      <c r="K364" s="192"/>
      <c r="L364" s="192"/>
      <c r="M364" s="192"/>
      <c r="N364" s="192"/>
      <c r="O364" s="192"/>
      <c r="P364" s="192"/>
      <c r="Q364" s="192"/>
      <c r="R364" s="192"/>
      <c r="S364" s="192"/>
      <c r="T364" s="192"/>
      <c r="U364" s="192"/>
      <c r="V364" s="192"/>
      <c r="W364" s="192"/>
      <c r="X364" s="192"/>
      <c r="Y364" s="192"/>
      <c r="Z364" s="192"/>
      <c r="AA364" s="206"/>
      <c r="AB364" s="207"/>
      <c r="AC364" s="207"/>
      <c r="AD364" s="199"/>
    </row>
    <row r="365" spans="1:30" x14ac:dyDescent="0.25">
      <c r="A365" s="24"/>
      <c r="B365" s="25" t="s">
        <v>448</v>
      </c>
      <c r="C365" s="26">
        <v>53</v>
      </c>
      <c r="D365" s="27" t="s">
        <v>79</v>
      </c>
      <c r="E365" s="27">
        <v>0.14000000000000001</v>
      </c>
      <c r="F365" s="28" t="s">
        <v>79</v>
      </c>
      <c r="G365" s="27">
        <v>0.3</v>
      </c>
      <c r="H365" s="28" t="s">
        <v>79</v>
      </c>
      <c r="I365" s="28"/>
      <c r="J365" s="28" t="s">
        <v>79</v>
      </c>
      <c r="K365" s="28"/>
      <c r="L365" s="28" t="s">
        <v>79</v>
      </c>
      <c r="M365" s="28"/>
      <c r="N365" s="28" t="s">
        <v>79</v>
      </c>
      <c r="O365" s="28"/>
      <c r="P365" s="28" t="s">
        <v>79</v>
      </c>
      <c r="Q365" s="28"/>
      <c r="R365" s="28" t="s">
        <v>79</v>
      </c>
      <c r="S365" s="28"/>
      <c r="T365" s="28" t="s">
        <v>79</v>
      </c>
      <c r="U365" s="28"/>
      <c r="V365" s="28" t="s">
        <v>79</v>
      </c>
      <c r="W365" s="28"/>
      <c r="X365" s="28" t="s">
        <v>79</v>
      </c>
      <c r="Y365" s="28"/>
      <c r="Z365" s="27" t="s">
        <v>79</v>
      </c>
      <c r="AA365" s="29">
        <v>1</v>
      </c>
      <c r="AB365" s="29" t="s">
        <v>88</v>
      </c>
      <c r="AC365" s="30">
        <f t="shared" ref="AC365:AC367" si="69">C365*E365*G365*AA365</f>
        <v>2.226</v>
      </c>
      <c r="AD365" s="31" t="str">
        <f>AD363</f>
        <v>M3</v>
      </c>
    </row>
    <row r="366" spans="1:30" x14ac:dyDescent="0.25">
      <c r="A366" s="24"/>
      <c r="B366" s="25" t="s">
        <v>446</v>
      </c>
      <c r="C366" s="26">
        <f>23+8</f>
        <v>31</v>
      </c>
      <c r="D366" s="27" t="s">
        <v>79</v>
      </c>
      <c r="E366" s="27">
        <v>0.14000000000000001</v>
      </c>
      <c r="F366" s="28" t="s">
        <v>79</v>
      </c>
      <c r="G366" s="27">
        <v>0.3</v>
      </c>
      <c r="H366" s="28" t="s">
        <v>79</v>
      </c>
      <c r="I366" s="28"/>
      <c r="J366" s="28" t="s">
        <v>79</v>
      </c>
      <c r="K366" s="28"/>
      <c r="L366" s="28" t="s">
        <v>79</v>
      </c>
      <c r="M366" s="28"/>
      <c r="N366" s="28" t="s">
        <v>79</v>
      </c>
      <c r="O366" s="28"/>
      <c r="P366" s="28" t="s">
        <v>79</v>
      </c>
      <c r="Q366" s="28"/>
      <c r="R366" s="28" t="s">
        <v>79</v>
      </c>
      <c r="S366" s="28"/>
      <c r="T366" s="28" t="s">
        <v>79</v>
      </c>
      <c r="U366" s="28"/>
      <c r="V366" s="28" t="s">
        <v>79</v>
      </c>
      <c r="W366" s="28"/>
      <c r="X366" s="28" t="s">
        <v>79</v>
      </c>
      <c r="Y366" s="28"/>
      <c r="Z366" s="27" t="s">
        <v>79</v>
      </c>
      <c r="AA366" s="29">
        <v>1</v>
      </c>
      <c r="AB366" s="29" t="s">
        <v>88</v>
      </c>
      <c r="AC366" s="30">
        <f t="shared" si="69"/>
        <v>1.3020000000000003</v>
      </c>
      <c r="AD366" s="31" t="str">
        <f>AD365</f>
        <v>M3</v>
      </c>
    </row>
    <row r="367" spans="1:30" x14ac:dyDescent="0.25">
      <c r="A367" s="24"/>
      <c r="B367" s="25" t="s">
        <v>447</v>
      </c>
      <c r="C367" s="26">
        <f>11+3+1.2+1.2</f>
        <v>16.399999999999999</v>
      </c>
      <c r="D367" s="27" t="s">
        <v>79</v>
      </c>
      <c r="E367" s="27">
        <v>0.14000000000000001</v>
      </c>
      <c r="F367" s="28" t="s">
        <v>79</v>
      </c>
      <c r="G367" s="27">
        <v>0.3</v>
      </c>
      <c r="H367" s="28" t="s">
        <v>79</v>
      </c>
      <c r="I367" s="28"/>
      <c r="J367" s="28" t="s">
        <v>79</v>
      </c>
      <c r="K367" s="28"/>
      <c r="L367" s="28" t="s">
        <v>79</v>
      </c>
      <c r="M367" s="28"/>
      <c r="N367" s="28" t="s">
        <v>79</v>
      </c>
      <c r="O367" s="28"/>
      <c r="P367" s="28" t="s">
        <v>79</v>
      </c>
      <c r="Q367" s="28"/>
      <c r="R367" s="28" t="s">
        <v>79</v>
      </c>
      <c r="S367" s="28"/>
      <c r="T367" s="28" t="s">
        <v>79</v>
      </c>
      <c r="U367" s="28"/>
      <c r="V367" s="28" t="s">
        <v>79</v>
      </c>
      <c r="W367" s="28"/>
      <c r="X367" s="28" t="s">
        <v>79</v>
      </c>
      <c r="Y367" s="28"/>
      <c r="Z367" s="27" t="s">
        <v>79</v>
      </c>
      <c r="AA367" s="29">
        <v>1</v>
      </c>
      <c r="AB367" s="29" t="s">
        <v>88</v>
      </c>
      <c r="AC367" s="30">
        <f t="shared" si="69"/>
        <v>0.68879999999999997</v>
      </c>
      <c r="AD367" s="31" t="str">
        <f>AD366</f>
        <v>M3</v>
      </c>
    </row>
    <row r="368" spans="1:30" x14ac:dyDescent="0.25">
      <c r="A368" s="24"/>
      <c r="B368" s="25" t="s">
        <v>438</v>
      </c>
      <c r="C368" s="26">
        <v>0.3</v>
      </c>
      <c r="D368" s="27" t="s">
        <v>79</v>
      </c>
      <c r="E368" s="27">
        <v>0.14000000000000001</v>
      </c>
      <c r="F368" s="28" t="s">
        <v>79</v>
      </c>
      <c r="G368" s="27">
        <v>10.5</v>
      </c>
      <c r="H368" s="28" t="s">
        <v>79</v>
      </c>
      <c r="I368" s="28"/>
      <c r="J368" s="28" t="s">
        <v>79</v>
      </c>
      <c r="K368" s="28"/>
      <c r="L368" s="28" t="s">
        <v>79</v>
      </c>
      <c r="M368" s="28"/>
      <c r="N368" s="28" t="s">
        <v>79</v>
      </c>
      <c r="O368" s="28"/>
      <c r="P368" s="28" t="s">
        <v>79</v>
      </c>
      <c r="Q368" s="28"/>
      <c r="R368" s="28" t="s">
        <v>79</v>
      </c>
      <c r="S368" s="28"/>
      <c r="T368" s="28" t="s">
        <v>79</v>
      </c>
      <c r="U368" s="28"/>
      <c r="V368" s="28" t="s">
        <v>79</v>
      </c>
      <c r="W368" s="28"/>
      <c r="X368" s="28" t="s">
        <v>79</v>
      </c>
      <c r="Y368" s="28">
        <v>15</v>
      </c>
      <c r="Z368" s="27" t="s">
        <v>79</v>
      </c>
      <c r="AA368" s="29">
        <v>1</v>
      </c>
      <c r="AB368" s="29" t="s">
        <v>88</v>
      </c>
      <c r="AC368" s="30">
        <f t="shared" ref="AC368" si="70">C368*E368*G368*Y368*AA368</f>
        <v>6.6150000000000002</v>
      </c>
      <c r="AD368" s="31" t="str">
        <f>AD367</f>
        <v>M3</v>
      </c>
    </row>
    <row r="369" spans="1:30" x14ac:dyDescent="0.25">
      <c r="A369" s="194"/>
      <c r="B369" s="195"/>
      <c r="C369" s="195"/>
      <c r="D369" s="195"/>
      <c r="E369" s="195"/>
      <c r="F369" s="195"/>
      <c r="G369" s="195"/>
      <c r="H369" s="195"/>
      <c r="I369" s="195"/>
      <c r="J369" s="195"/>
      <c r="K369" s="195"/>
      <c r="L369" s="195"/>
      <c r="M369" s="195"/>
      <c r="N369" s="195"/>
      <c r="O369" s="195"/>
      <c r="P369" s="195"/>
      <c r="Q369" s="195"/>
      <c r="R369" s="195"/>
      <c r="S369" s="195"/>
      <c r="T369" s="195"/>
      <c r="U369" s="195"/>
      <c r="V369" s="195"/>
      <c r="W369" s="195"/>
      <c r="X369" s="195"/>
      <c r="Y369" s="195"/>
      <c r="Z369" s="195"/>
      <c r="AA369" s="195"/>
      <c r="AB369" s="195"/>
      <c r="AC369" s="195"/>
      <c r="AD369" s="196"/>
    </row>
    <row r="370" spans="1:30" x14ac:dyDescent="0.25">
      <c r="A370" s="204" t="str">
        <f>'MEMÓRIA DE CÁLCULO - MC'!A66</f>
        <v>5.21</v>
      </c>
      <c r="B370" s="188" t="str">
        <f>VLOOKUP(A370,'MEMÓRIA DE CÁLCULO - MC'!$A$8:$J$199,4,FALSE())</f>
        <v>ATERRO MECANIZADO DE VALA COM MINICARREGADEIRA, COM AREIA PARA ATERRO. AF_08/2023</v>
      </c>
      <c r="C370" s="189"/>
      <c r="D370" s="189"/>
      <c r="E370" s="189"/>
      <c r="F370" s="189"/>
      <c r="G370" s="189"/>
      <c r="H370" s="189"/>
      <c r="I370" s="189"/>
      <c r="J370" s="189"/>
      <c r="K370" s="189"/>
      <c r="L370" s="189"/>
      <c r="M370" s="189"/>
      <c r="N370" s="189"/>
      <c r="O370" s="189"/>
      <c r="P370" s="189"/>
      <c r="Q370" s="189"/>
      <c r="R370" s="189"/>
      <c r="S370" s="189"/>
      <c r="T370" s="189"/>
      <c r="U370" s="189"/>
      <c r="V370" s="189"/>
      <c r="W370" s="189"/>
      <c r="X370" s="189"/>
      <c r="Y370" s="189"/>
      <c r="Z370" s="189"/>
      <c r="AA370" s="205"/>
      <c r="AB370" s="207" t="s">
        <v>90</v>
      </c>
      <c r="AC370" s="207">
        <f>SUM(AC372)</f>
        <v>144.10000000000002</v>
      </c>
      <c r="AD370" s="199" t="str">
        <f>VLOOKUP(A370,'MEMÓRIA DE CÁLCULO - MC'!$A$8:$J$199,6,FALSE())</f>
        <v>M3</v>
      </c>
    </row>
    <row r="371" spans="1:30" x14ac:dyDescent="0.25">
      <c r="A371" s="204"/>
      <c r="B371" s="191"/>
      <c r="C371" s="192"/>
      <c r="D371" s="192"/>
      <c r="E371" s="192"/>
      <c r="F371" s="192"/>
      <c r="G371" s="192"/>
      <c r="H371" s="192"/>
      <c r="I371" s="192"/>
      <c r="J371" s="192"/>
      <c r="K371" s="192"/>
      <c r="L371" s="192"/>
      <c r="M371" s="192"/>
      <c r="N371" s="192"/>
      <c r="O371" s="192"/>
      <c r="P371" s="192"/>
      <c r="Q371" s="192"/>
      <c r="R371" s="192"/>
      <c r="S371" s="192"/>
      <c r="T371" s="192"/>
      <c r="U371" s="192"/>
      <c r="V371" s="192"/>
      <c r="W371" s="192"/>
      <c r="X371" s="192"/>
      <c r="Y371" s="192"/>
      <c r="Z371" s="192"/>
      <c r="AA371" s="206"/>
      <c r="AB371" s="207"/>
      <c r="AC371" s="207"/>
      <c r="AD371" s="199"/>
    </row>
    <row r="372" spans="1:30" x14ac:dyDescent="0.25">
      <c r="A372" s="24"/>
      <c r="B372" s="25" t="s">
        <v>459</v>
      </c>
      <c r="C372" s="26"/>
      <c r="D372" s="27" t="s">
        <v>79</v>
      </c>
      <c r="E372" s="27"/>
      <c r="F372" s="28" t="s">
        <v>79</v>
      </c>
      <c r="G372" s="27">
        <v>1.1000000000000001</v>
      </c>
      <c r="H372" s="28" t="s">
        <v>79</v>
      </c>
      <c r="I372" s="28">
        <v>131</v>
      </c>
      <c r="J372" s="28" t="s">
        <v>79</v>
      </c>
      <c r="K372" s="28"/>
      <c r="L372" s="28" t="s">
        <v>79</v>
      </c>
      <c r="M372" s="28"/>
      <c r="N372" s="28" t="s">
        <v>79</v>
      </c>
      <c r="O372" s="28"/>
      <c r="P372" s="28" t="s">
        <v>79</v>
      </c>
      <c r="Q372" s="28"/>
      <c r="R372" s="28" t="s">
        <v>79</v>
      </c>
      <c r="S372" s="28"/>
      <c r="T372" s="28" t="s">
        <v>79</v>
      </c>
      <c r="U372" s="28"/>
      <c r="V372" s="28" t="s">
        <v>79</v>
      </c>
      <c r="W372" s="28"/>
      <c r="X372" s="28" t="s">
        <v>79</v>
      </c>
      <c r="Y372" s="28"/>
      <c r="Z372" s="27" t="s">
        <v>79</v>
      </c>
      <c r="AA372" s="29">
        <v>1</v>
      </c>
      <c r="AB372" s="29" t="s">
        <v>88</v>
      </c>
      <c r="AC372" s="30">
        <f>G372*I372*AA372</f>
        <v>144.10000000000002</v>
      </c>
      <c r="AD372" s="31" t="str">
        <f>AD370</f>
        <v>M3</v>
      </c>
    </row>
    <row r="373" spans="1:30" x14ac:dyDescent="0.25">
      <c r="A373" s="200"/>
      <c r="B373" s="201"/>
      <c r="C373" s="201"/>
      <c r="D373" s="201"/>
      <c r="E373" s="201"/>
      <c r="F373" s="201"/>
      <c r="G373" s="201"/>
      <c r="H373" s="201"/>
      <c r="I373" s="201"/>
      <c r="J373" s="201"/>
      <c r="K373" s="201"/>
      <c r="L373" s="201"/>
      <c r="M373" s="201"/>
      <c r="N373" s="201"/>
      <c r="O373" s="201"/>
      <c r="P373" s="201"/>
      <c r="Q373" s="201"/>
      <c r="R373" s="201"/>
      <c r="S373" s="201"/>
      <c r="T373" s="201"/>
      <c r="U373" s="201"/>
      <c r="V373" s="201"/>
      <c r="W373" s="201"/>
      <c r="X373" s="201"/>
      <c r="Y373" s="201"/>
      <c r="Z373" s="201"/>
      <c r="AA373" s="202"/>
      <c r="AB373" s="201"/>
      <c r="AC373" s="201"/>
      <c r="AD373" s="203"/>
    </row>
    <row r="374" spans="1:30" x14ac:dyDescent="0.25">
      <c r="A374" s="204" t="str">
        <f>'MEMÓRIA DE CÁLCULO - MC'!A67</f>
        <v>5.22</v>
      </c>
      <c r="B374" s="188" t="str">
        <f>VLOOKUP(A374,'MEMÓRIA DE CÁLCULO - MC'!$A$8:$J$199,4,FALSE())</f>
        <v>REGULARIZAÇÃO E COMPACTAÇÃO DE SUBLEITO DE SOLO PREDOMINANTEMENTE ARGILOSO, PARA OBRAS DE RECONSTRUÇÃO DE PAVIMENTOS. AF_09/2024</v>
      </c>
      <c r="C374" s="189"/>
      <c r="D374" s="189"/>
      <c r="E374" s="189"/>
      <c r="F374" s="189"/>
      <c r="G374" s="189"/>
      <c r="H374" s="189"/>
      <c r="I374" s="189"/>
      <c r="J374" s="189"/>
      <c r="K374" s="189"/>
      <c r="L374" s="189"/>
      <c r="M374" s="189"/>
      <c r="N374" s="189"/>
      <c r="O374" s="189"/>
      <c r="P374" s="189"/>
      <c r="Q374" s="189"/>
      <c r="R374" s="189"/>
      <c r="S374" s="189"/>
      <c r="T374" s="189"/>
      <c r="U374" s="189"/>
      <c r="V374" s="189"/>
      <c r="W374" s="189"/>
      <c r="X374" s="189"/>
      <c r="Y374" s="189"/>
      <c r="Z374" s="189"/>
      <c r="AA374" s="205"/>
      <c r="AB374" s="207" t="s">
        <v>90</v>
      </c>
      <c r="AC374" s="186">
        <f>SUM(AC376:AC376)</f>
        <v>131</v>
      </c>
      <c r="AD374" s="199" t="str">
        <f>VLOOKUP(A374,'MEMÓRIA DE CÁLCULO - MC'!$A$8:$J$199,6,FALSE())</f>
        <v>M2</v>
      </c>
    </row>
    <row r="375" spans="1:30" x14ac:dyDescent="0.25">
      <c r="A375" s="204"/>
      <c r="B375" s="191"/>
      <c r="C375" s="192"/>
      <c r="D375" s="192"/>
      <c r="E375" s="192"/>
      <c r="F375" s="192"/>
      <c r="G375" s="192"/>
      <c r="H375" s="192"/>
      <c r="I375" s="192"/>
      <c r="J375" s="192"/>
      <c r="K375" s="192"/>
      <c r="L375" s="192"/>
      <c r="M375" s="192"/>
      <c r="N375" s="192"/>
      <c r="O375" s="192"/>
      <c r="P375" s="192"/>
      <c r="Q375" s="192"/>
      <c r="R375" s="192"/>
      <c r="S375" s="192"/>
      <c r="T375" s="192"/>
      <c r="U375" s="192"/>
      <c r="V375" s="192"/>
      <c r="W375" s="192"/>
      <c r="X375" s="192"/>
      <c r="Y375" s="192"/>
      <c r="Z375" s="192"/>
      <c r="AA375" s="206"/>
      <c r="AB375" s="207"/>
      <c r="AC375" s="187"/>
      <c r="AD375" s="199"/>
    </row>
    <row r="376" spans="1:30" x14ac:dyDescent="0.25">
      <c r="A376" s="24"/>
      <c r="B376" s="25" t="s">
        <v>460</v>
      </c>
      <c r="C376" s="26"/>
      <c r="D376" s="27" t="s">
        <v>79</v>
      </c>
      <c r="E376" s="27"/>
      <c r="F376" s="28" t="s">
        <v>79</v>
      </c>
      <c r="G376" s="27"/>
      <c r="H376" s="28" t="s">
        <v>79</v>
      </c>
      <c r="I376" s="28">
        <v>131</v>
      </c>
      <c r="J376" s="28" t="s">
        <v>79</v>
      </c>
      <c r="K376" s="28"/>
      <c r="L376" s="28" t="s">
        <v>79</v>
      </c>
      <c r="M376" s="28"/>
      <c r="N376" s="28" t="s">
        <v>79</v>
      </c>
      <c r="O376" s="28"/>
      <c r="P376" s="28" t="s">
        <v>79</v>
      </c>
      <c r="Q376" s="28"/>
      <c r="R376" s="28" t="s">
        <v>79</v>
      </c>
      <c r="S376" s="28"/>
      <c r="T376" s="28" t="s">
        <v>79</v>
      </c>
      <c r="U376" s="28"/>
      <c r="V376" s="28" t="s">
        <v>79</v>
      </c>
      <c r="W376" s="28"/>
      <c r="X376" s="28" t="s">
        <v>79</v>
      </c>
      <c r="Y376" s="28"/>
      <c r="Z376" s="27" t="s">
        <v>79</v>
      </c>
      <c r="AA376" s="29">
        <v>1</v>
      </c>
      <c r="AB376" s="29" t="s">
        <v>88</v>
      </c>
      <c r="AC376" s="30">
        <f>I376</f>
        <v>131</v>
      </c>
      <c r="AD376" s="31" t="str">
        <f>AD374</f>
        <v>M2</v>
      </c>
    </row>
    <row r="377" spans="1:30" x14ac:dyDescent="0.25">
      <c r="A377" s="200"/>
      <c r="B377" s="201"/>
      <c r="C377" s="201"/>
      <c r="D377" s="201"/>
      <c r="E377" s="201"/>
      <c r="F377" s="201"/>
      <c r="G377" s="201"/>
      <c r="H377" s="201"/>
      <c r="I377" s="201"/>
      <c r="J377" s="201"/>
      <c r="K377" s="201"/>
      <c r="L377" s="201"/>
      <c r="M377" s="201"/>
      <c r="N377" s="201"/>
      <c r="O377" s="201"/>
      <c r="P377" s="201"/>
      <c r="Q377" s="201"/>
      <c r="R377" s="201"/>
      <c r="S377" s="201"/>
      <c r="T377" s="201"/>
      <c r="U377" s="201"/>
      <c r="V377" s="201"/>
      <c r="W377" s="201"/>
      <c r="X377" s="201"/>
      <c r="Y377" s="201"/>
      <c r="Z377" s="201"/>
      <c r="AA377" s="202"/>
      <c r="AB377" s="201"/>
      <c r="AC377" s="201"/>
      <c r="AD377" s="203"/>
    </row>
    <row r="378" spans="1:30" x14ac:dyDescent="0.25">
      <c r="A378" s="204" t="str">
        <f>'MEMÓRIA DE CÁLCULO - MC'!A68</f>
        <v>5.23</v>
      </c>
      <c r="B378" s="188" t="str">
        <f>VLOOKUP(A378,'MEMÓRIA DE CÁLCULO - MC'!$A$8:$J$199,4,FALSE())</f>
        <v>LASTRO DE CONCRETO MAGRO, APLICADO EM PISOS, LAJES SOBRE SOLO OU RADIERS, ESPESSURA DE 5 CM. AF_01/2024</v>
      </c>
      <c r="C378" s="189"/>
      <c r="D378" s="189"/>
      <c r="E378" s="189"/>
      <c r="F378" s="189"/>
      <c r="G378" s="189"/>
      <c r="H378" s="189"/>
      <c r="I378" s="189"/>
      <c r="J378" s="189"/>
      <c r="K378" s="189"/>
      <c r="L378" s="189"/>
      <c r="M378" s="189"/>
      <c r="N378" s="189"/>
      <c r="O378" s="189"/>
      <c r="P378" s="189"/>
      <c r="Q378" s="189"/>
      <c r="R378" s="189"/>
      <c r="S378" s="189"/>
      <c r="T378" s="189"/>
      <c r="U378" s="189"/>
      <c r="V378" s="189"/>
      <c r="W378" s="189"/>
      <c r="X378" s="189"/>
      <c r="Y378" s="189"/>
      <c r="Z378" s="189"/>
      <c r="AA378" s="205"/>
      <c r="AB378" s="207" t="s">
        <v>90</v>
      </c>
      <c r="AC378" s="207">
        <f>SUM(AC380:AC380)</f>
        <v>131</v>
      </c>
      <c r="AD378" s="199" t="str">
        <f>VLOOKUP(A378,'MEMÓRIA DE CÁLCULO - MC'!$A$8:$J$199,6,FALSE())</f>
        <v>M2</v>
      </c>
    </row>
    <row r="379" spans="1:30" x14ac:dyDescent="0.25">
      <c r="A379" s="204"/>
      <c r="B379" s="191"/>
      <c r="C379" s="192"/>
      <c r="D379" s="192"/>
      <c r="E379" s="192"/>
      <c r="F379" s="192"/>
      <c r="G379" s="192"/>
      <c r="H379" s="192"/>
      <c r="I379" s="192"/>
      <c r="J379" s="192"/>
      <c r="K379" s="192"/>
      <c r="L379" s="192"/>
      <c r="M379" s="192"/>
      <c r="N379" s="192"/>
      <c r="O379" s="192"/>
      <c r="P379" s="192"/>
      <c r="Q379" s="192"/>
      <c r="R379" s="192"/>
      <c r="S379" s="192"/>
      <c r="T379" s="192"/>
      <c r="U379" s="192"/>
      <c r="V379" s="192"/>
      <c r="W379" s="192"/>
      <c r="X379" s="192"/>
      <c r="Y379" s="192"/>
      <c r="Z379" s="192"/>
      <c r="AA379" s="206"/>
      <c r="AB379" s="207"/>
      <c r="AC379" s="207"/>
      <c r="AD379" s="199"/>
    </row>
    <row r="380" spans="1:30" x14ac:dyDescent="0.25">
      <c r="A380" s="24"/>
      <c r="B380" s="25" t="s">
        <v>460</v>
      </c>
      <c r="C380" s="26"/>
      <c r="D380" s="27" t="s">
        <v>79</v>
      </c>
      <c r="E380" s="27"/>
      <c r="F380" s="28" t="s">
        <v>79</v>
      </c>
      <c r="G380" s="27"/>
      <c r="H380" s="28" t="s">
        <v>79</v>
      </c>
      <c r="I380" s="28">
        <v>131</v>
      </c>
      <c r="J380" s="28" t="s">
        <v>79</v>
      </c>
      <c r="K380" s="28"/>
      <c r="L380" s="28" t="s">
        <v>79</v>
      </c>
      <c r="M380" s="28"/>
      <c r="N380" s="28" t="s">
        <v>79</v>
      </c>
      <c r="O380" s="28"/>
      <c r="P380" s="28" t="s">
        <v>79</v>
      </c>
      <c r="Q380" s="28"/>
      <c r="R380" s="28" t="s">
        <v>79</v>
      </c>
      <c r="S380" s="28"/>
      <c r="T380" s="28" t="s">
        <v>79</v>
      </c>
      <c r="U380" s="28"/>
      <c r="V380" s="28" t="s">
        <v>79</v>
      </c>
      <c r="W380" s="28"/>
      <c r="X380" s="28" t="s">
        <v>79</v>
      </c>
      <c r="Y380" s="28"/>
      <c r="Z380" s="27" t="s">
        <v>79</v>
      </c>
      <c r="AA380" s="29">
        <v>1</v>
      </c>
      <c r="AB380" s="29" t="s">
        <v>88</v>
      </c>
      <c r="AC380" s="30">
        <f>I380</f>
        <v>131</v>
      </c>
      <c r="AD380" s="31" t="str">
        <f>AD378</f>
        <v>M2</v>
      </c>
    </row>
    <row r="381" spans="1:30" x14ac:dyDescent="0.25">
      <c r="A381" s="200"/>
      <c r="B381" s="201"/>
      <c r="C381" s="201"/>
      <c r="D381" s="201"/>
      <c r="E381" s="201"/>
      <c r="F381" s="201"/>
      <c r="G381" s="201"/>
      <c r="H381" s="201"/>
      <c r="I381" s="201"/>
      <c r="J381" s="201"/>
      <c r="K381" s="201"/>
      <c r="L381" s="201"/>
      <c r="M381" s="201"/>
      <c r="N381" s="201"/>
      <c r="O381" s="201"/>
      <c r="P381" s="201"/>
      <c r="Q381" s="201"/>
      <c r="R381" s="201"/>
      <c r="S381" s="201"/>
      <c r="T381" s="201"/>
      <c r="U381" s="201"/>
      <c r="V381" s="201"/>
      <c r="W381" s="201"/>
      <c r="X381" s="201"/>
      <c r="Y381" s="201"/>
      <c r="Z381" s="201"/>
      <c r="AA381" s="202"/>
      <c r="AB381" s="201"/>
      <c r="AC381" s="201"/>
      <c r="AD381" s="203"/>
    </row>
    <row r="382" spans="1:30" x14ac:dyDescent="0.25">
      <c r="A382" s="204" t="str">
        <f>'MEMÓRIA DE CÁLCULO - MC'!A69</f>
        <v>5.24</v>
      </c>
      <c r="B382" s="188" t="str">
        <f>VLOOKUP(A382,'MEMÓRIA DE CÁLCULO - MC'!$A$8:$J$199,4,FALSE())</f>
        <v>EXECUÇÃO DE PASSEIO (CALÇADA) OU PISO DE CONCRETO COM CONCRETO MOLDADO IN LOCO, FEITO EM OBRA, ACABAMENTO CONVENCIONAL, ESPESSURA 8 CM, ARMADO. AF_08/2022</v>
      </c>
      <c r="C382" s="189"/>
      <c r="D382" s="189"/>
      <c r="E382" s="189"/>
      <c r="F382" s="189"/>
      <c r="G382" s="189"/>
      <c r="H382" s="189"/>
      <c r="I382" s="189"/>
      <c r="J382" s="189"/>
      <c r="K382" s="189"/>
      <c r="L382" s="189"/>
      <c r="M382" s="189"/>
      <c r="N382" s="189"/>
      <c r="O382" s="189"/>
      <c r="P382" s="189"/>
      <c r="Q382" s="189"/>
      <c r="R382" s="189"/>
      <c r="S382" s="189"/>
      <c r="T382" s="189"/>
      <c r="U382" s="189"/>
      <c r="V382" s="189"/>
      <c r="W382" s="189"/>
      <c r="X382" s="189"/>
      <c r="Y382" s="189"/>
      <c r="Z382" s="189"/>
      <c r="AA382" s="205"/>
      <c r="AB382" s="207" t="s">
        <v>90</v>
      </c>
      <c r="AC382" s="207">
        <f>SUM(AC384:AC384)</f>
        <v>131</v>
      </c>
      <c r="AD382" s="199" t="str">
        <f>VLOOKUP(A382,'MEMÓRIA DE CÁLCULO - MC'!$A$8:$J$199,6,FALSE())</f>
        <v>M2</v>
      </c>
    </row>
    <row r="383" spans="1:30" x14ac:dyDescent="0.25">
      <c r="A383" s="204"/>
      <c r="B383" s="191"/>
      <c r="C383" s="192"/>
      <c r="D383" s="192"/>
      <c r="E383" s="192"/>
      <c r="F383" s="192"/>
      <c r="G383" s="192"/>
      <c r="H383" s="192"/>
      <c r="I383" s="192"/>
      <c r="J383" s="192"/>
      <c r="K383" s="192"/>
      <c r="L383" s="192"/>
      <c r="M383" s="192"/>
      <c r="N383" s="192"/>
      <c r="O383" s="192"/>
      <c r="P383" s="192"/>
      <c r="Q383" s="192"/>
      <c r="R383" s="192"/>
      <c r="S383" s="192"/>
      <c r="T383" s="192"/>
      <c r="U383" s="192"/>
      <c r="V383" s="192"/>
      <c r="W383" s="192"/>
      <c r="X383" s="192"/>
      <c r="Y383" s="192"/>
      <c r="Z383" s="192"/>
      <c r="AA383" s="206"/>
      <c r="AB383" s="207"/>
      <c r="AC383" s="207"/>
      <c r="AD383" s="199"/>
    </row>
    <row r="384" spans="1:30" x14ac:dyDescent="0.25">
      <c r="A384" s="24"/>
      <c r="B384" s="25" t="s">
        <v>460</v>
      </c>
      <c r="C384" s="26"/>
      <c r="D384" s="27" t="s">
        <v>79</v>
      </c>
      <c r="E384" s="27"/>
      <c r="F384" s="28" t="s">
        <v>79</v>
      </c>
      <c r="G384" s="27"/>
      <c r="H384" s="28" t="s">
        <v>79</v>
      </c>
      <c r="I384" s="28">
        <v>131</v>
      </c>
      <c r="J384" s="28" t="s">
        <v>79</v>
      </c>
      <c r="K384" s="28"/>
      <c r="L384" s="28" t="s">
        <v>79</v>
      </c>
      <c r="M384" s="28"/>
      <c r="N384" s="28" t="s">
        <v>79</v>
      </c>
      <c r="O384" s="28"/>
      <c r="P384" s="28" t="s">
        <v>79</v>
      </c>
      <c r="Q384" s="28"/>
      <c r="R384" s="28" t="s">
        <v>79</v>
      </c>
      <c r="S384" s="28"/>
      <c r="T384" s="28" t="s">
        <v>79</v>
      </c>
      <c r="U384" s="28"/>
      <c r="V384" s="28" t="s">
        <v>79</v>
      </c>
      <c r="W384" s="28"/>
      <c r="X384" s="28" t="s">
        <v>79</v>
      </c>
      <c r="Y384" s="28"/>
      <c r="Z384" s="27" t="s">
        <v>79</v>
      </c>
      <c r="AA384" s="29">
        <v>1</v>
      </c>
      <c r="AB384" s="29" t="s">
        <v>88</v>
      </c>
      <c r="AC384" s="30">
        <f>I384</f>
        <v>131</v>
      </c>
      <c r="AD384" s="31" t="str">
        <f>AD382</f>
        <v>M2</v>
      </c>
    </row>
    <row r="385" spans="1:30" x14ac:dyDescent="0.25">
      <c r="A385" s="200"/>
      <c r="B385" s="201"/>
      <c r="C385" s="201"/>
      <c r="D385" s="201"/>
      <c r="E385" s="201"/>
      <c r="F385" s="201"/>
      <c r="G385" s="201"/>
      <c r="H385" s="201"/>
      <c r="I385" s="201"/>
      <c r="J385" s="201"/>
      <c r="K385" s="201"/>
      <c r="L385" s="201"/>
      <c r="M385" s="201"/>
      <c r="N385" s="201"/>
      <c r="O385" s="201"/>
      <c r="P385" s="201"/>
      <c r="Q385" s="201"/>
      <c r="R385" s="201"/>
      <c r="S385" s="201"/>
      <c r="T385" s="201"/>
      <c r="U385" s="201"/>
      <c r="V385" s="201"/>
      <c r="W385" s="201"/>
      <c r="X385" s="201"/>
      <c r="Y385" s="201"/>
      <c r="Z385" s="201"/>
      <c r="AA385" s="202"/>
      <c r="AB385" s="201"/>
      <c r="AC385" s="201"/>
      <c r="AD385" s="203"/>
    </row>
    <row r="386" spans="1:30" x14ac:dyDescent="0.25">
      <c r="A386" s="204" t="str">
        <f>'MEMÓRIA DE CÁLCULO - MC'!A70</f>
        <v>5.25</v>
      </c>
      <c r="B386" s="188" t="str">
        <f>VLOOKUP(A386,'MEMÓRIA DE CÁLCULO - MC'!$A$8:$J$199,4,FALSE())</f>
        <v>ACABAMENTO POLIDO PARA PISO DE CONCRETO ARMADO OU LAJE SOBRE SOLO DE ALTA RESISTÊNCIA. AF_09/2021</v>
      </c>
      <c r="C386" s="189"/>
      <c r="D386" s="189"/>
      <c r="E386" s="189"/>
      <c r="F386" s="189"/>
      <c r="G386" s="189"/>
      <c r="H386" s="189"/>
      <c r="I386" s="189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  <c r="Z386" s="189"/>
      <c r="AA386" s="205"/>
      <c r="AB386" s="207" t="s">
        <v>90</v>
      </c>
      <c r="AC386" s="186">
        <f>SUM(AC388:AC388)</f>
        <v>131</v>
      </c>
      <c r="AD386" s="199" t="str">
        <f>VLOOKUP(A386,'MEMÓRIA DE CÁLCULO - MC'!$A$8:$J$199,6,FALSE())</f>
        <v>M2</v>
      </c>
    </row>
    <row r="387" spans="1:30" x14ac:dyDescent="0.25">
      <c r="A387" s="204"/>
      <c r="B387" s="191"/>
      <c r="C387" s="192"/>
      <c r="D387" s="192"/>
      <c r="E387" s="192"/>
      <c r="F387" s="192"/>
      <c r="G387" s="192"/>
      <c r="H387" s="192"/>
      <c r="I387" s="192"/>
      <c r="J387" s="192"/>
      <c r="K387" s="192"/>
      <c r="L387" s="192"/>
      <c r="M387" s="192"/>
      <c r="N387" s="192"/>
      <c r="O387" s="192"/>
      <c r="P387" s="192"/>
      <c r="Q387" s="192"/>
      <c r="R387" s="192"/>
      <c r="S387" s="192"/>
      <c r="T387" s="192"/>
      <c r="U387" s="192"/>
      <c r="V387" s="192"/>
      <c r="W387" s="192"/>
      <c r="X387" s="192"/>
      <c r="Y387" s="192"/>
      <c r="Z387" s="192"/>
      <c r="AA387" s="206"/>
      <c r="AB387" s="207"/>
      <c r="AC387" s="187"/>
      <c r="AD387" s="199"/>
    </row>
    <row r="388" spans="1:30" x14ac:dyDescent="0.25">
      <c r="A388" s="24"/>
      <c r="B388" s="25" t="s">
        <v>460</v>
      </c>
      <c r="C388" s="26"/>
      <c r="D388" s="27" t="s">
        <v>79</v>
      </c>
      <c r="E388" s="27"/>
      <c r="F388" s="28" t="s">
        <v>79</v>
      </c>
      <c r="G388" s="27"/>
      <c r="H388" s="28" t="s">
        <v>79</v>
      </c>
      <c r="I388" s="28">
        <v>131</v>
      </c>
      <c r="J388" s="28" t="s">
        <v>79</v>
      </c>
      <c r="K388" s="28"/>
      <c r="L388" s="28" t="s">
        <v>79</v>
      </c>
      <c r="M388" s="28"/>
      <c r="N388" s="28" t="s">
        <v>79</v>
      </c>
      <c r="O388" s="28"/>
      <c r="P388" s="28" t="s">
        <v>79</v>
      </c>
      <c r="Q388" s="28"/>
      <c r="R388" s="28" t="s">
        <v>79</v>
      </c>
      <c r="S388" s="28"/>
      <c r="T388" s="28" t="s">
        <v>79</v>
      </c>
      <c r="U388" s="28"/>
      <c r="V388" s="28" t="s">
        <v>79</v>
      </c>
      <c r="W388" s="28"/>
      <c r="X388" s="28" t="s">
        <v>79</v>
      </c>
      <c r="Y388" s="28"/>
      <c r="Z388" s="27" t="s">
        <v>79</v>
      </c>
      <c r="AA388" s="29">
        <v>1</v>
      </c>
      <c r="AB388" s="29" t="s">
        <v>88</v>
      </c>
      <c r="AC388" s="30">
        <f>I388</f>
        <v>131</v>
      </c>
      <c r="AD388" s="31" t="str">
        <f>AD386</f>
        <v>M2</v>
      </c>
    </row>
    <row r="389" spans="1:30" x14ac:dyDescent="0.25">
      <c r="A389" s="200"/>
      <c r="B389" s="201"/>
      <c r="C389" s="201"/>
      <c r="D389" s="201"/>
      <c r="E389" s="201"/>
      <c r="F389" s="201"/>
      <c r="G389" s="201"/>
      <c r="H389" s="201"/>
      <c r="I389" s="201"/>
      <c r="J389" s="201"/>
      <c r="K389" s="201"/>
      <c r="L389" s="201"/>
      <c r="M389" s="201"/>
      <c r="N389" s="201"/>
      <c r="O389" s="201"/>
      <c r="P389" s="201"/>
      <c r="Q389" s="201"/>
      <c r="R389" s="201"/>
      <c r="S389" s="201"/>
      <c r="T389" s="201"/>
      <c r="U389" s="201"/>
      <c r="V389" s="201"/>
      <c r="W389" s="201"/>
      <c r="X389" s="201"/>
      <c r="Y389" s="201"/>
      <c r="Z389" s="201"/>
      <c r="AA389" s="202"/>
      <c r="AB389" s="201"/>
      <c r="AC389" s="201"/>
      <c r="AD389" s="203"/>
    </row>
    <row r="390" spans="1:30" x14ac:dyDescent="0.25">
      <c r="A390" s="23" t="str">
        <f>'MEMÓRIA DE CÁLCULO - MC'!A71</f>
        <v>6.</v>
      </c>
      <c r="B390" s="208" t="str">
        <f>VLOOKUP(A390,'MEMÓRIA DE CÁLCULO - MC'!$A$8:$J$199,4,FALSE())</f>
        <v>IMPEMEABILIZAÇÃO</v>
      </c>
      <c r="C390" s="208"/>
      <c r="D390" s="208"/>
      <c r="E390" s="208"/>
      <c r="F390" s="208"/>
      <c r="G390" s="208"/>
      <c r="H390" s="208"/>
      <c r="I390" s="208"/>
      <c r="J390" s="208"/>
      <c r="K390" s="208"/>
      <c r="L390" s="208"/>
      <c r="M390" s="208"/>
      <c r="N390" s="208"/>
      <c r="O390" s="208"/>
      <c r="P390" s="208"/>
      <c r="Q390" s="208"/>
      <c r="R390" s="208"/>
      <c r="S390" s="208"/>
      <c r="T390" s="208"/>
      <c r="U390" s="208"/>
      <c r="V390" s="208"/>
      <c r="W390" s="208"/>
      <c r="X390" s="208"/>
      <c r="Y390" s="208"/>
      <c r="Z390" s="208"/>
      <c r="AA390" s="209"/>
      <c r="AB390" s="208"/>
      <c r="AC390" s="208"/>
      <c r="AD390" s="210"/>
    </row>
    <row r="391" spans="1:30" x14ac:dyDescent="0.25">
      <c r="A391" s="204" t="str">
        <f>'MEMÓRIA DE CÁLCULO - MC'!A72</f>
        <v>6.1</v>
      </c>
      <c r="B391" s="188" t="str">
        <f>VLOOKUP(A391,'MEMÓRIA DE CÁLCULO - MC'!$A$8:$J$199,4,FALSE())</f>
        <v>IMPERMEABILIZAÇÃO DE SUPERFÍCIE COM EMULSÃO ASFÁLTICA, 2 DEMÃOS. AF_09/2023</v>
      </c>
      <c r="C391" s="189"/>
      <c r="D391" s="189"/>
      <c r="E391" s="189"/>
      <c r="F391" s="189"/>
      <c r="G391" s="189"/>
      <c r="H391" s="189"/>
      <c r="I391" s="189"/>
      <c r="J391" s="189"/>
      <c r="K391" s="189"/>
      <c r="L391" s="189"/>
      <c r="M391" s="189"/>
      <c r="N391" s="189"/>
      <c r="O391" s="189"/>
      <c r="P391" s="189"/>
      <c r="Q391" s="189"/>
      <c r="R391" s="189"/>
      <c r="S391" s="189"/>
      <c r="T391" s="189"/>
      <c r="U391" s="189"/>
      <c r="V391" s="189"/>
      <c r="W391" s="189"/>
      <c r="X391" s="189"/>
      <c r="Y391" s="189"/>
      <c r="Z391" s="189"/>
      <c r="AA391" s="205"/>
      <c r="AB391" s="207" t="s">
        <v>90</v>
      </c>
      <c r="AC391" s="207">
        <f>SUM(AC393:AC394)</f>
        <v>287.42</v>
      </c>
      <c r="AD391" s="199" t="str">
        <f>VLOOKUP(A391,'MEMÓRIA DE CÁLCULO - MC'!$A$8:$J$199,6,FALSE())</f>
        <v>M2</v>
      </c>
    </row>
    <row r="392" spans="1:30" x14ac:dyDescent="0.25">
      <c r="A392" s="204"/>
      <c r="B392" s="191"/>
      <c r="C392" s="192"/>
      <c r="D392" s="192"/>
      <c r="E392" s="192"/>
      <c r="F392" s="192"/>
      <c r="G392" s="192"/>
      <c r="H392" s="192"/>
      <c r="I392" s="192"/>
      <c r="J392" s="192"/>
      <c r="K392" s="192"/>
      <c r="L392" s="192"/>
      <c r="M392" s="192"/>
      <c r="N392" s="192"/>
      <c r="O392" s="192"/>
      <c r="P392" s="192"/>
      <c r="Q392" s="192"/>
      <c r="R392" s="192"/>
      <c r="S392" s="192"/>
      <c r="T392" s="192"/>
      <c r="U392" s="192"/>
      <c r="V392" s="192"/>
      <c r="W392" s="192"/>
      <c r="X392" s="192"/>
      <c r="Y392" s="192"/>
      <c r="Z392" s="192"/>
      <c r="AA392" s="206"/>
      <c r="AB392" s="207"/>
      <c r="AC392" s="207"/>
      <c r="AD392" s="199"/>
    </row>
    <row r="393" spans="1:30" x14ac:dyDescent="0.25">
      <c r="A393" s="24"/>
      <c r="B393" s="25" t="s">
        <v>389</v>
      </c>
      <c r="C393" s="26">
        <f>C126+C127</f>
        <v>103.55</v>
      </c>
      <c r="D393" s="27" t="s">
        <v>79</v>
      </c>
      <c r="E393" s="27"/>
      <c r="F393" s="28" t="s">
        <v>79</v>
      </c>
      <c r="G393" s="27">
        <v>1</v>
      </c>
      <c r="H393" s="28" t="s">
        <v>79</v>
      </c>
      <c r="I393" s="28"/>
      <c r="J393" s="28" t="s">
        <v>79</v>
      </c>
      <c r="K393" s="28"/>
      <c r="L393" s="28" t="s">
        <v>79</v>
      </c>
      <c r="M393" s="28"/>
      <c r="N393" s="28" t="s">
        <v>79</v>
      </c>
      <c r="O393" s="28"/>
      <c r="P393" s="28" t="s">
        <v>79</v>
      </c>
      <c r="Q393" s="28"/>
      <c r="R393" s="28" t="s">
        <v>79</v>
      </c>
      <c r="S393" s="28"/>
      <c r="T393" s="28" t="s">
        <v>79</v>
      </c>
      <c r="U393" s="28"/>
      <c r="V393" s="28" t="s">
        <v>79</v>
      </c>
      <c r="W393" s="28"/>
      <c r="X393" s="28" t="s">
        <v>79</v>
      </c>
      <c r="Y393" s="28"/>
      <c r="Z393" s="27" t="s">
        <v>79</v>
      </c>
      <c r="AA393" s="29">
        <v>2</v>
      </c>
      <c r="AB393" s="29" t="s">
        <v>88</v>
      </c>
      <c r="AC393" s="30">
        <f>C393*G393*AA393</f>
        <v>207.1</v>
      </c>
      <c r="AD393" s="31" t="str">
        <f>AD391</f>
        <v>M2</v>
      </c>
    </row>
    <row r="394" spans="1:30" x14ac:dyDescent="0.25">
      <c r="A394" s="24"/>
      <c r="B394" s="25" t="s">
        <v>450</v>
      </c>
      <c r="C394" s="26">
        <f>53+31+16.4</f>
        <v>100.4</v>
      </c>
      <c r="D394" s="27" t="s">
        <v>79</v>
      </c>
      <c r="E394" s="27"/>
      <c r="F394" s="28" t="s">
        <v>79</v>
      </c>
      <c r="G394" s="27">
        <v>0.4</v>
      </c>
      <c r="H394" s="28" t="s">
        <v>79</v>
      </c>
      <c r="I394" s="28"/>
      <c r="J394" s="28" t="s">
        <v>79</v>
      </c>
      <c r="K394" s="28"/>
      <c r="L394" s="28" t="s">
        <v>79</v>
      </c>
      <c r="M394" s="28"/>
      <c r="N394" s="28" t="s">
        <v>79</v>
      </c>
      <c r="O394" s="28"/>
      <c r="P394" s="28" t="s">
        <v>79</v>
      </c>
      <c r="Q394" s="28"/>
      <c r="R394" s="28" t="s">
        <v>79</v>
      </c>
      <c r="S394" s="28"/>
      <c r="T394" s="28" t="s">
        <v>79</v>
      </c>
      <c r="U394" s="28"/>
      <c r="V394" s="28" t="s">
        <v>79</v>
      </c>
      <c r="W394" s="28"/>
      <c r="X394" s="28" t="s">
        <v>79</v>
      </c>
      <c r="Y394" s="28"/>
      <c r="Z394" s="27" t="s">
        <v>79</v>
      </c>
      <c r="AA394" s="29">
        <v>2</v>
      </c>
      <c r="AB394" s="29" t="s">
        <v>88</v>
      </c>
      <c r="AC394" s="30">
        <f>C394*G394*AA394</f>
        <v>80.320000000000007</v>
      </c>
      <c r="AD394" s="31" t="str">
        <f>AD393</f>
        <v>M2</v>
      </c>
    </row>
    <row r="395" spans="1:30" x14ac:dyDescent="0.25">
      <c r="A395" s="200"/>
      <c r="B395" s="201"/>
      <c r="C395" s="201"/>
      <c r="D395" s="201"/>
      <c r="E395" s="201"/>
      <c r="F395" s="201"/>
      <c r="G395" s="201"/>
      <c r="H395" s="201"/>
      <c r="I395" s="201"/>
      <c r="J395" s="201"/>
      <c r="K395" s="201"/>
      <c r="L395" s="201"/>
      <c r="M395" s="201"/>
      <c r="N395" s="201"/>
      <c r="O395" s="201"/>
      <c r="P395" s="201"/>
      <c r="Q395" s="201"/>
      <c r="R395" s="201"/>
      <c r="S395" s="201"/>
      <c r="T395" s="201"/>
      <c r="U395" s="201"/>
      <c r="V395" s="201"/>
      <c r="W395" s="201"/>
      <c r="X395" s="201"/>
      <c r="Y395" s="201"/>
      <c r="Z395" s="201"/>
      <c r="AA395" s="202"/>
      <c r="AB395" s="201"/>
      <c r="AC395" s="201"/>
      <c r="AD395" s="203"/>
    </row>
    <row r="396" spans="1:30" x14ac:dyDescent="0.25">
      <c r="A396" s="23" t="str">
        <f>'MEMÓRIA DE CÁLCULO - MC'!A73</f>
        <v>7.</v>
      </c>
      <c r="B396" s="208" t="str">
        <f>VLOOKUP(A396,'MEMÓRIA DE CÁLCULO - MC'!$A$8:$J$199,4,FALSE())</f>
        <v>ALVENARIAS E VEDAÇÕES</v>
      </c>
      <c r="C396" s="208"/>
      <c r="D396" s="208"/>
      <c r="E396" s="208"/>
      <c r="F396" s="208"/>
      <c r="G396" s="208"/>
      <c r="H396" s="208"/>
      <c r="I396" s="208"/>
      <c r="J396" s="208"/>
      <c r="K396" s="208"/>
      <c r="L396" s="208"/>
      <c r="M396" s="208"/>
      <c r="N396" s="208"/>
      <c r="O396" s="208"/>
      <c r="P396" s="208"/>
      <c r="Q396" s="208"/>
      <c r="R396" s="208"/>
      <c r="S396" s="208"/>
      <c r="T396" s="208"/>
      <c r="U396" s="208"/>
      <c r="V396" s="208"/>
      <c r="W396" s="208"/>
      <c r="X396" s="208"/>
      <c r="Y396" s="208"/>
      <c r="Z396" s="208"/>
      <c r="AA396" s="209"/>
      <c r="AB396" s="208"/>
      <c r="AC396" s="208"/>
      <c r="AD396" s="210"/>
    </row>
    <row r="397" spans="1:30" x14ac:dyDescent="0.25">
      <c r="A397" s="204" t="str">
        <f>'MEMÓRIA DE CÁLCULO - MC'!A74</f>
        <v>7.1</v>
      </c>
      <c r="B397" s="188" t="str">
        <f>VLOOKUP(A397,'MEMÓRIA DE CÁLCULO - MC'!$A$8:$J$199,4,FALSE())</f>
        <v>ALVENARIA DE VEDAÇÃO DE BLOCOS CERÂMICOS FURADOS NA VERTICAL DE 14X19X29 CM (ESPESSURA 14 CM) E ARGAMASSA DE ASSENTAMENTO COM PREPARO MANUAL. AF_12/2021</v>
      </c>
      <c r="C397" s="189"/>
      <c r="D397" s="189"/>
      <c r="E397" s="189"/>
      <c r="F397" s="189"/>
      <c r="G397" s="189"/>
      <c r="H397" s="189"/>
      <c r="I397" s="189"/>
      <c r="J397" s="189"/>
      <c r="K397" s="189"/>
      <c r="L397" s="189"/>
      <c r="M397" s="189"/>
      <c r="N397" s="189"/>
      <c r="O397" s="189"/>
      <c r="P397" s="189"/>
      <c r="Q397" s="189"/>
      <c r="R397" s="189"/>
      <c r="S397" s="189"/>
      <c r="T397" s="189"/>
      <c r="U397" s="189"/>
      <c r="V397" s="189"/>
      <c r="W397" s="189"/>
      <c r="X397" s="189"/>
      <c r="Y397" s="189"/>
      <c r="Z397" s="189"/>
      <c r="AA397" s="205"/>
      <c r="AB397" s="207" t="s">
        <v>90</v>
      </c>
      <c r="AC397" s="207">
        <f>SUM(AC399:AC400)</f>
        <v>211.2</v>
      </c>
      <c r="AD397" s="199" t="str">
        <f>VLOOKUP(A397,'MEMÓRIA DE CÁLCULO - MC'!$A$8:$J$199,6,FALSE())</f>
        <v>M2</v>
      </c>
    </row>
    <row r="398" spans="1:30" x14ac:dyDescent="0.25">
      <c r="A398" s="204"/>
      <c r="B398" s="191"/>
      <c r="C398" s="192"/>
      <c r="D398" s="192"/>
      <c r="E398" s="192"/>
      <c r="F398" s="192"/>
      <c r="G398" s="192"/>
      <c r="H398" s="192"/>
      <c r="I398" s="192"/>
      <c r="J398" s="192"/>
      <c r="K398" s="192"/>
      <c r="L398" s="192"/>
      <c r="M398" s="192"/>
      <c r="N398" s="192"/>
      <c r="O398" s="192"/>
      <c r="P398" s="192"/>
      <c r="Q398" s="192"/>
      <c r="R398" s="192"/>
      <c r="S398" s="192"/>
      <c r="T398" s="192"/>
      <c r="U398" s="192"/>
      <c r="V398" s="192"/>
      <c r="W398" s="192"/>
      <c r="X398" s="192"/>
      <c r="Y398" s="192"/>
      <c r="Z398" s="192"/>
      <c r="AA398" s="206"/>
      <c r="AB398" s="207"/>
      <c r="AC398" s="207"/>
      <c r="AD398" s="199"/>
    </row>
    <row r="399" spans="1:30" x14ac:dyDescent="0.25">
      <c r="A399" s="24"/>
      <c r="B399" s="25" t="s">
        <v>390</v>
      </c>
      <c r="C399" s="26">
        <v>52.8</v>
      </c>
      <c r="D399" s="27" t="s">
        <v>79</v>
      </c>
      <c r="E399" s="27"/>
      <c r="F399" s="28" t="s">
        <v>79</v>
      </c>
      <c r="G399" s="27">
        <v>3</v>
      </c>
      <c r="H399" s="28" t="s">
        <v>79</v>
      </c>
      <c r="I399" s="28"/>
      <c r="J399" s="28" t="s">
        <v>79</v>
      </c>
      <c r="K399" s="28"/>
      <c r="L399" s="28" t="s">
        <v>79</v>
      </c>
      <c r="M399" s="28"/>
      <c r="N399" s="28" t="s">
        <v>79</v>
      </c>
      <c r="O399" s="28"/>
      <c r="P399" s="28" t="s">
        <v>79</v>
      </c>
      <c r="Q399" s="28"/>
      <c r="R399" s="28" t="s">
        <v>79</v>
      </c>
      <c r="S399" s="28"/>
      <c r="T399" s="28" t="s">
        <v>79</v>
      </c>
      <c r="U399" s="28"/>
      <c r="V399" s="28" t="s">
        <v>79</v>
      </c>
      <c r="W399" s="28"/>
      <c r="X399" s="28" t="s">
        <v>79</v>
      </c>
      <c r="Y399" s="28"/>
      <c r="Z399" s="27" t="s">
        <v>79</v>
      </c>
      <c r="AA399" s="29">
        <v>1</v>
      </c>
      <c r="AB399" s="29" t="s">
        <v>88</v>
      </c>
      <c r="AC399" s="37">
        <f>C399*G399*AA399</f>
        <v>158.39999999999998</v>
      </c>
      <c r="AD399" s="31" t="str">
        <f>AD397</f>
        <v>M2</v>
      </c>
    </row>
    <row r="400" spans="1:30" x14ac:dyDescent="0.25">
      <c r="A400" s="24"/>
      <c r="B400" s="25" t="s">
        <v>391</v>
      </c>
      <c r="C400" s="26">
        <v>52.8</v>
      </c>
      <c r="D400" s="27" t="s">
        <v>79</v>
      </c>
      <c r="E400" s="27"/>
      <c r="F400" s="28" t="s">
        <v>79</v>
      </c>
      <c r="G400" s="27">
        <v>1</v>
      </c>
      <c r="H400" s="28" t="s">
        <v>79</v>
      </c>
      <c r="I400" s="28"/>
      <c r="J400" s="28" t="s">
        <v>79</v>
      </c>
      <c r="K400" s="28"/>
      <c r="L400" s="28" t="s">
        <v>79</v>
      </c>
      <c r="M400" s="28"/>
      <c r="N400" s="28" t="s">
        <v>79</v>
      </c>
      <c r="O400" s="28"/>
      <c r="P400" s="28" t="s">
        <v>79</v>
      </c>
      <c r="Q400" s="28"/>
      <c r="R400" s="28" t="s">
        <v>79</v>
      </c>
      <c r="S400" s="28"/>
      <c r="T400" s="28" t="s">
        <v>79</v>
      </c>
      <c r="U400" s="28"/>
      <c r="V400" s="28" t="s">
        <v>79</v>
      </c>
      <c r="W400" s="28"/>
      <c r="X400" s="28" t="s">
        <v>79</v>
      </c>
      <c r="Y400" s="28"/>
      <c r="Z400" s="27" t="s">
        <v>79</v>
      </c>
      <c r="AA400" s="29">
        <v>1</v>
      </c>
      <c r="AB400" s="29" t="s">
        <v>88</v>
      </c>
      <c r="AC400" s="37">
        <f>C400*G400*AA400</f>
        <v>52.8</v>
      </c>
      <c r="AD400" s="31" t="str">
        <f>AD397</f>
        <v>M2</v>
      </c>
    </row>
    <row r="401" spans="1:30" x14ac:dyDescent="0.25">
      <c r="A401" s="200"/>
      <c r="B401" s="201"/>
      <c r="C401" s="201"/>
      <c r="D401" s="201"/>
      <c r="E401" s="201"/>
      <c r="F401" s="201"/>
      <c r="G401" s="201"/>
      <c r="H401" s="201"/>
      <c r="I401" s="201"/>
      <c r="J401" s="201"/>
      <c r="K401" s="201"/>
      <c r="L401" s="201"/>
      <c r="M401" s="201"/>
      <c r="N401" s="201"/>
      <c r="O401" s="201"/>
      <c r="P401" s="201"/>
      <c r="Q401" s="201"/>
      <c r="R401" s="201"/>
      <c r="S401" s="201"/>
      <c r="T401" s="201"/>
      <c r="U401" s="201"/>
      <c r="V401" s="201"/>
      <c r="W401" s="201"/>
      <c r="X401" s="201"/>
      <c r="Y401" s="201"/>
      <c r="Z401" s="201"/>
      <c r="AA401" s="202"/>
      <c r="AB401" s="201"/>
      <c r="AC401" s="201"/>
      <c r="AD401" s="203"/>
    </row>
    <row r="402" spans="1:30" x14ac:dyDescent="0.25">
      <c r="A402" s="204" t="str">
        <f>'MEMÓRIA DE CÁLCULO - MC'!A75</f>
        <v>7.2</v>
      </c>
      <c r="B402" s="188" t="str">
        <f>VLOOKUP(A402,'MEMÓRIA DE CÁLCULO - MC'!$A$8:$J$199,4,FALSE())</f>
        <v>CHAPISCO APLICADO EM ALVENARIA (COM PRESENÇA DE VÃOS) E ESTRUTURAS DE CONCRETO DE FACHADA, COM COLHER DE PEDREIRO. ARGAMASSA TRAÇO 1:3 COM PREPARO MANUAL. AF_10/2022</v>
      </c>
      <c r="C402" s="189"/>
      <c r="D402" s="189"/>
      <c r="E402" s="189"/>
      <c r="F402" s="189"/>
      <c r="G402" s="189"/>
      <c r="H402" s="189"/>
      <c r="I402" s="189"/>
      <c r="J402" s="189"/>
      <c r="K402" s="189"/>
      <c r="L402" s="189"/>
      <c r="M402" s="189"/>
      <c r="N402" s="189"/>
      <c r="O402" s="189"/>
      <c r="P402" s="189"/>
      <c r="Q402" s="189"/>
      <c r="R402" s="189"/>
      <c r="S402" s="189"/>
      <c r="T402" s="189"/>
      <c r="U402" s="189"/>
      <c r="V402" s="189"/>
      <c r="W402" s="189"/>
      <c r="X402" s="189"/>
      <c r="Y402" s="189"/>
      <c r="Z402" s="189"/>
      <c r="AA402" s="205"/>
      <c r="AB402" s="207" t="s">
        <v>90</v>
      </c>
      <c r="AC402" s="207">
        <f>SUM(AC404:AC405)</f>
        <v>422.4</v>
      </c>
      <c r="AD402" s="199" t="str">
        <f>VLOOKUP(A402,'MEMÓRIA DE CÁLCULO - MC'!$A$8:$J$199,6,FALSE())</f>
        <v>M2</v>
      </c>
    </row>
    <row r="403" spans="1:30" x14ac:dyDescent="0.25">
      <c r="A403" s="204"/>
      <c r="B403" s="191"/>
      <c r="C403" s="192"/>
      <c r="D403" s="192"/>
      <c r="E403" s="192"/>
      <c r="F403" s="192"/>
      <c r="G403" s="192"/>
      <c r="H403" s="192"/>
      <c r="I403" s="192"/>
      <c r="J403" s="192"/>
      <c r="K403" s="192"/>
      <c r="L403" s="192"/>
      <c r="M403" s="192"/>
      <c r="N403" s="192"/>
      <c r="O403" s="192"/>
      <c r="P403" s="192"/>
      <c r="Q403" s="192"/>
      <c r="R403" s="192"/>
      <c r="S403" s="192"/>
      <c r="T403" s="192"/>
      <c r="U403" s="192"/>
      <c r="V403" s="192"/>
      <c r="W403" s="192"/>
      <c r="X403" s="192"/>
      <c r="Y403" s="192"/>
      <c r="Z403" s="192"/>
      <c r="AA403" s="206"/>
      <c r="AB403" s="207"/>
      <c r="AC403" s="207"/>
      <c r="AD403" s="199"/>
    </row>
    <row r="404" spans="1:30" x14ac:dyDescent="0.25">
      <c r="A404" s="24"/>
      <c r="B404" s="25" t="s">
        <v>390</v>
      </c>
      <c r="C404" s="26">
        <v>52.8</v>
      </c>
      <c r="D404" s="27" t="s">
        <v>79</v>
      </c>
      <c r="E404" s="27"/>
      <c r="F404" s="28" t="s">
        <v>79</v>
      </c>
      <c r="G404" s="27">
        <v>3</v>
      </c>
      <c r="H404" s="28" t="s">
        <v>79</v>
      </c>
      <c r="I404" s="28"/>
      <c r="J404" s="28" t="s">
        <v>79</v>
      </c>
      <c r="K404" s="28"/>
      <c r="L404" s="28" t="s">
        <v>79</v>
      </c>
      <c r="M404" s="28"/>
      <c r="N404" s="28" t="s">
        <v>79</v>
      </c>
      <c r="O404" s="28"/>
      <c r="P404" s="28" t="s">
        <v>79</v>
      </c>
      <c r="Q404" s="28"/>
      <c r="R404" s="28" t="s">
        <v>79</v>
      </c>
      <c r="S404" s="28"/>
      <c r="T404" s="28" t="s">
        <v>79</v>
      </c>
      <c r="U404" s="28"/>
      <c r="V404" s="28" t="s">
        <v>79</v>
      </c>
      <c r="W404" s="28"/>
      <c r="X404" s="28" t="s">
        <v>79</v>
      </c>
      <c r="Y404" s="28"/>
      <c r="Z404" s="27" t="s">
        <v>79</v>
      </c>
      <c r="AA404" s="29">
        <v>2</v>
      </c>
      <c r="AB404" s="29" t="s">
        <v>88</v>
      </c>
      <c r="AC404" s="37">
        <f>C404*G404*AA404</f>
        <v>316.79999999999995</v>
      </c>
      <c r="AD404" s="31" t="str">
        <f>AD402</f>
        <v>M2</v>
      </c>
    </row>
    <row r="405" spans="1:30" x14ac:dyDescent="0.25">
      <c r="A405" s="24"/>
      <c r="B405" s="25" t="s">
        <v>391</v>
      </c>
      <c r="C405" s="26">
        <v>52.8</v>
      </c>
      <c r="D405" s="27" t="s">
        <v>79</v>
      </c>
      <c r="E405" s="27"/>
      <c r="F405" s="28" t="s">
        <v>79</v>
      </c>
      <c r="G405" s="27">
        <v>1</v>
      </c>
      <c r="H405" s="28" t="s">
        <v>79</v>
      </c>
      <c r="I405" s="28"/>
      <c r="J405" s="28" t="s">
        <v>79</v>
      </c>
      <c r="K405" s="28"/>
      <c r="L405" s="28" t="s">
        <v>79</v>
      </c>
      <c r="M405" s="28"/>
      <c r="N405" s="28" t="s">
        <v>79</v>
      </c>
      <c r="O405" s="28"/>
      <c r="P405" s="28" t="s">
        <v>79</v>
      </c>
      <c r="Q405" s="28"/>
      <c r="R405" s="28" t="s">
        <v>79</v>
      </c>
      <c r="S405" s="28"/>
      <c r="T405" s="28" t="s">
        <v>79</v>
      </c>
      <c r="U405" s="28"/>
      <c r="V405" s="28" t="s">
        <v>79</v>
      </c>
      <c r="W405" s="28"/>
      <c r="X405" s="28" t="s">
        <v>79</v>
      </c>
      <c r="Y405" s="28"/>
      <c r="Z405" s="27" t="s">
        <v>79</v>
      </c>
      <c r="AA405" s="29">
        <v>2</v>
      </c>
      <c r="AB405" s="29" t="s">
        <v>88</v>
      </c>
      <c r="AC405" s="37">
        <f>C405*G405*AA405</f>
        <v>105.6</v>
      </c>
      <c r="AD405" s="31" t="str">
        <f>AD402</f>
        <v>M2</v>
      </c>
    </row>
    <row r="406" spans="1:30" x14ac:dyDescent="0.25">
      <c r="A406" s="24"/>
      <c r="B406" s="25" t="s">
        <v>453</v>
      </c>
      <c r="C406" s="26">
        <f>23+(15*2)</f>
        <v>53</v>
      </c>
      <c r="D406" s="27" t="s">
        <v>79</v>
      </c>
      <c r="E406" s="27"/>
      <c r="F406" s="28" t="s">
        <v>79</v>
      </c>
      <c r="G406" s="27">
        <v>0.9</v>
      </c>
      <c r="H406" s="28" t="s">
        <v>79</v>
      </c>
      <c r="I406" s="28"/>
      <c r="J406" s="28" t="s">
        <v>79</v>
      </c>
      <c r="K406" s="28"/>
      <c r="L406" s="28" t="s">
        <v>79</v>
      </c>
      <c r="M406" s="28"/>
      <c r="N406" s="28" t="s">
        <v>79</v>
      </c>
      <c r="O406" s="28"/>
      <c r="P406" s="28" t="s">
        <v>79</v>
      </c>
      <c r="Q406" s="28"/>
      <c r="R406" s="28" t="s">
        <v>79</v>
      </c>
      <c r="S406" s="28"/>
      <c r="T406" s="28" t="s">
        <v>79</v>
      </c>
      <c r="U406" s="28"/>
      <c r="V406" s="28" t="s">
        <v>79</v>
      </c>
      <c r="W406" s="28"/>
      <c r="X406" s="28" t="s">
        <v>79</v>
      </c>
      <c r="Y406" s="28"/>
      <c r="Z406" s="27" t="s">
        <v>79</v>
      </c>
      <c r="AA406" s="29">
        <v>1</v>
      </c>
      <c r="AB406" s="29" t="s">
        <v>88</v>
      </c>
      <c r="AC406" s="30">
        <f>C406*G406*AA406</f>
        <v>47.7</v>
      </c>
      <c r="AD406" s="31" t="str">
        <f>AD404</f>
        <v>M2</v>
      </c>
    </row>
    <row r="407" spans="1:30" x14ac:dyDescent="0.25">
      <c r="A407" s="24"/>
      <c r="B407" s="25" t="s">
        <v>454</v>
      </c>
      <c r="C407" s="26">
        <f>23+8</f>
        <v>31</v>
      </c>
      <c r="D407" s="27" t="s">
        <v>79</v>
      </c>
      <c r="E407" s="27"/>
      <c r="F407" s="28" t="s">
        <v>79</v>
      </c>
      <c r="G407" s="27">
        <v>0.9</v>
      </c>
      <c r="H407" s="28" t="s">
        <v>79</v>
      </c>
      <c r="I407" s="28"/>
      <c r="J407" s="28" t="s">
        <v>79</v>
      </c>
      <c r="K407" s="28"/>
      <c r="L407" s="28" t="s">
        <v>79</v>
      </c>
      <c r="M407" s="28"/>
      <c r="N407" s="28" t="s">
        <v>79</v>
      </c>
      <c r="O407" s="28"/>
      <c r="P407" s="28" t="s">
        <v>79</v>
      </c>
      <c r="Q407" s="28"/>
      <c r="R407" s="28" t="s">
        <v>79</v>
      </c>
      <c r="S407" s="28"/>
      <c r="T407" s="28" t="s">
        <v>79</v>
      </c>
      <c r="U407" s="28"/>
      <c r="V407" s="28" t="s">
        <v>79</v>
      </c>
      <c r="W407" s="28"/>
      <c r="X407" s="28" t="s">
        <v>79</v>
      </c>
      <c r="Y407" s="28"/>
      <c r="Z407" s="27" t="s">
        <v>79</v>
      </c>
      <c r="AA407" s="29">
        <v>1</v>
      </c>
      <c r="AB407" s="29" t="s">
        <v>88</v>
      </c>
      <c r="AC407" s="30">
        <f t="shared" ref="AC407:AC408" si="71">C407*G407*AA407</f>
        <v>27.900000000000002</v>
      </c>
      <c r="AD407" s="31" t="str">
        <f>AD406</f>
        <v>M2</v>
      </c>
    </row>
    <row r="408" spans="1:30" x14ac:dyDescent="0.25">
      <c r="A408" s="24"/>
      <c r="B408" s="25" t="s">
        <v>455</v>
      </c>
      <c r="C408" s="26">
        <f>11+3+1.2+1.2</f>
        <v>16.399999999999999</v>
      </c>
      <c r="D408" s="27" t="s">
        <v>79</v>
      </c>
      <c r="E408" s="27"/>
      <c r="F408" s="28" t="s">
        <v>79</v>
      </c>
      <c r="G408" s="27">
        <v>0.9</v>
      </c>
      <c r="H408" s="28" t="s">
        <v>79</v>
      </c>
      <c r="I408" s="28"/>
      <c r="J408" s="28" t="s">
        <v>79</v>
      </c>
      <c r="K408" s="28"/>
      <c r="L408" s="28" t="s">
        <v>79</v>
      </c>
      <c r="M408" s="28"/>
      <c r="N408" s="28" t="s">
        <v>79</v>
      </c>
      <c r="O408" s="28"/>
      <c r="P408" s="28" t="s">
        <v>79</v>
      </c>
      <c r="Q408" s="28"/>
      <c r="R408" s="28" t="s">
        <v>79</v>
      </c>
      <c r="S408" s="28"/>
      <c r="T408" s="28" t="s">
        <v>79</v>
      </c>
      <c r="U408" s="28"/>
      <c r="V408" s="28" t="s">
        <v>79</v>
      </c>
      <c r="W408" s="28"/>
      <c r="X408" s="28" t="s">
        <v>79</v>
      </c>
      <c r="Y408" s="28">
        <v>2</v>
      </c>
      <c r="Z408" s="27" t="s">
        <v>79</v>
      </c>
      <c r="AA408" s="29">
        <v>1</v>
      </c>
      <c r="AB408" s="29" t="s">
        <v>88</v>
      </c>
      <c r="AC408" s="30">
        <f t="shared" si="71"/>
        <v>14.76</v>
      </c>
      <c r="AD408" s="31" t="str">
        <f>AD407</f>
        <v>M2</v>
      </c>
    </row>
    <row r="409" spans="1:30" x14ac:dyDescent="0.25">
      <c r="A409" s="200"/>
      <c r="B409" s="201"/>
      <c r="C409" s="201"/>
      <c r="D409" s="201"/>
      <c r="E409" s="201"/>
      <c r="F409" s="201"/>
      <c r="G409" s="201"/>
      <c r="H409" s="201"/>
      <c r="I409" s="201"/>
      <c r="J409" s="201"/>
      <c r="K409" s="201"/>
      <c r="L409" s="201"/>
      <c r="M409" s="201"/>
      <c r="N409" s="201"/>
      <c r="O409" s="201"/>
      <c r="P409" s="201"/>
      <c r="Q409" s="201"/>
      <c r="R409" s="201"/>
      <c r="S409" s="201"/>
      <c r="T409" s="201"/>
      <c r="U409" s="201"/>
      <c r="V409" s="201"/>
      <c r="W409" s="201"/>
      <c r="X409" s="201"/>
      <c r="Y409" s="201"/>
      <c r="Z409" s="201"/>
      <c r="AA409" s="202"/>
      <c r="AB409" s="201"/>
      <c r="AC409" s="201"/>
      <c r="AD409" s="203"/>
    </row>
    <row r="410" spans="1:30" x14ac:dyDescent="0.25">
      <c r="A410" s="204" t="str">
        <f>'MEMÓRIA DE CÁLCULO - MC'!A76</f>
        <v>7.3</v>
      </c>
      <c r="B410" s="188" t="str">
        <f>VLOOKUP(A410,'MEMÓRIA DE CÁLCULO - MC'!$A$8:$J$199,4,FALSE())</f>
        <v>EMBOÇO OU MASSA ÚNICA EM ARGAMASSA TRAÇO 1:2:8, PREPARO MANUAL, APLICADA MANUALMENTE EM PANOS DE FACHADA COM PRESENÇA DE VÃOS, ESPESSURA DE 45 MM. AF_08/2022</v>
      </c>
      <c r="C410" s="189"/>
      <c r="D410" s="189"/>
      <c r="E410" s="189"/>
      <c r="F410" s="189"/>
      <c r="G410" s="189"/>
      <c r="H410" s="189"/>
      <c r="I410" s="189"/>
      <c r="J410" s="189"/>
      <c r="K410" s="189"/>
      <c r="L410" s="189"/>
      <c r="M410" s="189"/>
      <c r="N410" s="189"/>
      <c r="O410" s="189"/>
      <c r="P410" s="189"/>
      <c r="Q410" s="189"/>
      <c r="R410" s="189"/>
      <c r="S410" s="189"/>
      <c r="T410" s="189"/>
      <c r="U410" s="189"/>
      <c r="V410" s="189"/>
      <c r="W410" s="189"/>
      <c r="X410" s="189"/>
      <c r="Y410" s="189"/>
      <c r="Z410" s="189"/>
      <c r="AA410" s="205"/>
      <c r="AB410" s="207" t="s">
        <v>90</v>
      </c>
      <c r="AC410" s="207">
        <f>SUM(AC412:AC416)</f>
        <v>512.76</v>
      </c>
      <c r="AD410" s="199" t="str">
        <f>VLOOKUP(A410,'MEMÓRIA DE CÁLCULO - MC'!$A$8:$J$199,6,FALSE())</f>
        <v>M2</v>
      </c>
    </row>
    <row r="411" spans="1:30" x14ac:dyDescent="0.25">
      <c r="A411" s="204"/>
      <c r="B411" s="191"/>
      <c r="C411" s="192"/>
      <c r="D411" s="192"/>
      <c r="E411" s="192"/>
      <c r="F411" s="192"/>
      <c r="G411" s="192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  <c r="R411" s="192"/>
      <c r="S411" s="192"/>
      <c r="T411" s="192"/>
      <c r="U411" s="192"/>
      <c r="V411" s="192"/>
      <c r="W411" s="192"/>
      <c r="X411" s="192"/>
      <c r="Y411" s="192"/>
      <c r="Z411" s="192"/>
      <c r="AA411" s="206"/>
      <c r="AB411" s="207"/>
      <c r="AC411" s="207"/>
      <c r="AD411" s="199"/>
    </row>
    <row r="412" spans="1:30" x14ac:dyDescent="0.25">
      <c r="A412" s="24"/>
      <c r="B412" s="25" t="s">
        <v>390</v>
      </c>
      <c r="C412" s="26">
        <v>52.8</v>
      </c>
      <c r="D412" s="27" t="s">
        <v>79</v>
      </c>
      <c r="E412" s="27"/>
      <c r="F412" s="28" t="s">
        <v>79</v>
      </c>
      <c r="G412" s="27">
        <v>3</v>
      </c>
      <c r="H412" s="28" t="s">
        <v>79</v>
      </c>
      <c r="I412" s="28"/>
      <c r="J412" s="28" t="s">
        <v>79</v>
      </c>
      <c r="K412" s="28"/>
      <c r="L412" s="28" t="s">
        <v>79</v>
      </c>
      <c r="M412" s="28"/>
      <c r="N412" s="28" t="s">
        <v>79</v>
      </c>
      <c r="O412" s="28"/>
      <c r="P412" s="28" t="s">
        <v>79</v>
      </c>
      <c r="Q412" s="28"/>
      <c r="R412" s="28" t="s">
        <v>79</v>
      </c>
      <c r="S412" s="28"/>
      <c r="T412" s="28" t="s">
        <v>79</v>
      </c>
      <c r="U412" s="28"/>
      <c r="V412" s="28" t="s">
        <v>79</v>
      </c>
      <c r="W412" s="28"/>
      <c r="X412" s="28" t="s">
        <v>79</v>
      </c>
      <c r="Y412" s="28"/>
      <c r="Z412" s="27" t="s">
        <v>79</v>
      </c>
      <c r="AA412" s="29">
        <v>2</v>
      </c>
      <c r="AB412" s="29" t="s">
        <v>88</v>
      </c>
      <c r="AC412" s="37">
        <f>C412*G412*AA412</f>
        <v>316.79999999999995</v>
      </c>
      <c r="AD412" s="31" t="str">
        <f>AD410</f>
        <v>M2</v>
      </c>
    </row>
    <row r="413" spans="1:30" x14ac:dyDescent="0.25">
      <c r="A413" s="24"/>
      <c r="B413" s="25" t="s">
        <v>391</v>
      </c>
      <c r="C413" s="26">
        <v>52.8</v>
      </c>
      <c r="D413" s="27" t="s">
        <v>79</v>
      </c>
      <c r="E413" s="27"/>
      <c r="F413" s="28" t="s">
        <v>79</v>
      </c>
      <c r="G413" s="27">
        <v>1</v>
      </c>
      <c r="H413" s="28" t="s">
        <v>79</v>
      </c>
      <c r="I413" s="28"/>
      <c r="J413" s="28" t="s">
        <v>79</v>
      </c>
      <c r="K413" s="28"/>
      <c r="L413" s="28" t="s">
        <v>79</v>
      </c>
      <c r="M413" s="28"/>
      <c r="N413" s="28" t="s">
        <v>79</v>
      </c>
      <c r="O413" s="28"/>
      <c r="P413" s="28" t="s">
        <v>79</v>
      </c>
      <c r="Q413" s="28"/>
      <c r="R413" s="28" t="s">
        <v>79</v>
      </c>
      <c r="S413" s="28"/>
      <c r="T413" s="28" t="s">
        <v>79</v>
      </c>
      <c r="U413" s="28"/>
      <c r="V413" s="28" t="s">
        <v>79</v>
      </c>
      <c r="W413" s="28"/>
      <c r="X413" s="28" t="s">
        <v>79</v>
      </c>
      <c r="Y413" s="28"/>
      <c r="Z413" s="27" t="s">
        <v>79</v>
      </c>
      <c r="AA413" s="29">
        <v>2</v>
      </c>
      <c r="AB413" s="29" t="s">
        <v>88</v>
      </c>
      <c r="AC413" s="37">
        <f>C413*G413*AA413</f>
        <v>105.6</v>
      </c>
      <c r="AD413" s="31" t="str">
        <f>AD410</f>
        <v>M2</v>
      </c>
    </row>
    <row r="414" spans="1:30" x14ac:dyDescent="0.25">
      <c r="A414" s="24"/>
      <c r="B414" s="25" t="s">
        <v>456</v>
      </c>
      <c r="C414" s="26">
        <f>23+(15*2)</f>
        <v>53</v>
      </c>
      <c r="D414" s="27" t="s">
        <v>79</v>
      </c>
      <c r="E414" s="27"/>
      <c r="F414" s="28" t="s">
        <v>79</v>
      </c>
      <c r="G414" s="27">
        <v>0.9</v>
      </c>
      <c r="H414" s="28" t="s">
        <v>79</v>
      </c>
      <c r="I414" s="28"/>
      <c r="J414" s="28" t="s">
        <v>79</v>
      </c>
      <c r="K414" s="28"/>
      <c r="L414" s="28" t="s">
        <v>79</v>
      </c>
      <c r="M414" s="28"/>
      <c r="N414" s="28" t="s">
        <v>79</v>
      </c>
      <c r="O414" s="28"/>
      <c r="P414" s="28" t="s">
        <v>79</v>
      </c>
      <c r="Q414" s="28"/>
      <c r="R414" s="28" t="s">
        <v>79</v>
      </c>
      <c r="S414" s="28"/>
      <c r="T414" s="28" t="s">
        <v>79</v>
      </c>
      <c r="U414" s="28"/>
      <c r="V414" s="28" t="s">
        <v>79</v>
      </c>
      <c r="W414" s="28"/>
      <c r="X414" s="28" t="s">
        <v>79</v>
      </c>
      <c r="Y414" s="28"/>
      <c r="Z414" s="27" t="s">
        <v>79</v>
      </c>
      <c r="AA414" s="29">
        <v>1</v>
      </c>
      <c r="AB414" s="29" t="s">
        <v>88</v>
      </c>
      <c r="AC414" s="30">
        <f>C414*G414*AA414</f>
        <v>47.7</v>
      </c>
      <c r="AD414" s="31" t="str">
        <f>AD412</f>
        <v>M2</v>
      </c>
    </row>
    <row r="415" spans="1:30" x14ac:dyDescent="0.25">
      <c r="A415" s="24"/>
      <c r="B415" s="25" t="s">
        <v>457</v>
      </c>
      <c r="C415" s="26">
        <f>23+8</f>
        <v>31</v>
      </c>
      <c r="D415" s="27" t="s">
        <v>79</v>
      </c>
      <c r="E415" s="27"/>
      <c r="F415" s="28" t="s">
        <v>79</v>
      </c>
      <c r="G415" s="27">
        <v>0.9</v>
      </c>
      <c r="H415" s="28" t="s">
        <v>79</v>
      </c>
      <c r="I415" s="28"/>
      <c r="J415" s="28" t="s">
        <v>79</v>
      </c>
      <c r="K415" s="28"/>
      <c r="L415" s="28" t="s">
        <v>79</v>
      </c>
      <c r="M415" s="28"/>
      <c r="N415" s="28" t="s">
        <v>79</v>
      </c>
      <c r="O415" s="28"/>
      <c r="P415" s="28" t="s">
        <v>79</v>
      </c>
      <c r="Q415" s="28"/>
      <c r="R415" s="28" t="s">
        <v>79</v>
      </c>
      <c r="S415" s="28"/>
      <c r="T415" s="28" t="s">
        <v>79</v>
      </c>
      <c r="U415" s="28"/>
      <c r="V415" s="28" t="s">
        <v>79</v>
      </c>
      <c r="W415" s="28"/>
      <c r="X415" s="28" t="s">
        <v>79</v>
      </c>
      <c r="Y415" s="28"/>
      <c r="Z415" s="27" t="s">
        <v>79</v>
      </c>
      <c r="AA415" s="29">
        <v>1</v>
      </c>
      <c r="AB415" s="29" t="s">
        <v>88</v>
      </c>
      <c r="AC415" s="30">
        <f t="shared" ref="AC415:AC416" si="72">C415*G415*AA415</f>
        <v>27.900000000000002</v>
      </c>
      <c r="AD415" s="31" t="str">
        <f>AD414</f>
        <v>M2</v>
      </c>
    </row>
    <row r="416" spans="1:30" ht="30" x14ac:dyDescent="0.25">
      <c r="A416" s="24"/>
      <c r="B416" s="25" t="s">
        <v>458</v>
      </c>
      <c r="C416" s="26">
        <f>11+3+1.2+1.2</f>
        <v>16.399999999999999</v>
      </c>
      <c r="D416" s="27" t="s">
        <v>79</v>
      </c>
      <c r="E416" s="27"/>
      <c r="F416" s="28" t="s">
        <v>79</v>
      </c>
      <c r="G416" s="27">
        <v>0.9</v>
      </c>
      <c r="H416" s="28" t="s">
        <v>79</v>
      </c>
      <c r="I416" s="28"/>
      <c r="J416" s="28" t="s">
        <v>79</v>
      </c>
      <c r="K416" s="28"/>
      <c r="L416" s="28" t="s">
        <v>79</v>
      </c>
      <c r="M416" s="28"/>
      <c r="N416" s="28" t="s">
        <v>79</v>
      </c>
      <c r="O416" s="28"/>
      <c r="P416" s="28" t="s">
        <v>79</v>
      </c>
      <c r="Q416" s="28"/>
      <c r="R416" s="28" t="s">
        <v>79</v>
      </c>
      <c r="S416" s="28"/>
      <c r="T416" s="28" t="s">
        <v>79</v>
      </c>
      <c r="U416" s="28"/>
      <c r="V416" s="28" t="s">
        <v>79</v>
      </c>
      <c r="W416" s="28"/>
      <c r="X416" s="28" t="s">
        <v>79</v>
      </c>
      <c r="Y416" s="28">
        <v>2</v>
      </c>
      <c r="Z416" s="27" t="s">
        <v>79</v>
      </c>
      <c r="AA416" s="29">
        <v>1</v>
      </c>
      <c r="AB416" s="29" t="s">
        <v>88</v>
      </c>
      <c r="AC416" s="30">
        <f t="shared" si="72"/>
        <v>14.76</v>
      </c>
      <c r="AD416" s="31" t="str">
        <f>AD415</f>
        <v>M2</v>
      </c>
    </row>
    <row r="417" spans="1:30" x14ac:dyDescent="0.25">
      <c r="A417" s="200"/>
      <c r="B417" s="201"/>
      <c r="C417" s="201"/>
      <c r="D417" s="201"/>
      <c r="E417" s="201"/>
      <c r="F417" s="201"/>
      <c r="G417" s="201"/>
      <c r="H417" s="201"/>
      <c r="I417" s="201"/>
      <c r="J417" s="201"/>
      <c r="K417" s="201"/>
      <c r="L417" s="201"/>
      <c r="M417" s="201"/>
      <c r="N417" s="201"/>
      <c r="O417" s="201"/>
      <c r="P417" s="201"/>
      <c r="Q417" s="201"/>
      <c r="R417" s="201"/>
      <c r="S417" s="201"/>
      <c r="T417" s="201"/>
      <c r="U417" s="201"/>
      <c r="V417" s="201"/>
      <c r="W417" s="201"/>
      <c r="X417" s="201"/>
      <c r="Y417" s="201"/>
      <c r="Z417" s="201"/>
      <c r="AA417" s="202"/>
      <c r="AB417" s="201"/>
      <c r="AC417" s="201"/>
      <c r="AD417" s="203"/>
    </row>
    <row r="418" spans="1:30" x14ac:dyDescent="0.25">
      <c r="A418" s="23" t="str">
        <f>'MEMÓRIA DE CÁLCULO - MC'!A77</f>
        <v>8.</v>
      </c>
      <c r="B418" s="208" t="str">
        <f>VLOOKUP(A418,'MEMÓRIA DE CÁLCULO - MC'!$A$8:$J$199,4,FALSE())</f>
        <v>COBERTURA</v>
      </c>
      <c r="C418" s="208"/>
      <c r="D418" s="208"/>
      <c r="E418" s="208"/>
      <c r="F418" s="208"/>
      <c r="G418" s="208"/>
      <c r="H418" s="208"/>
      <c r="I418" s="208"/>
      <c r="J418" s="208"/>
      <c r="K418" s="208"/>
      <c r="L418" s="208"/>
      <c r="M418" s="208"/>
      <c r="N418" s="208"/>
      <c r="O418" s="208"/>
      <c r="P418" s="208"/>
      <c r="Q418" s="208"/>
      <c r="R418" s="208"/>
      <c r="S418" s="208"/>
      <c r="T418" s="208"/>
      <c r="U418" s="208"/>
      <c r="V418" s="208"/>
      <c r="W418" s="208"/>
      <c r="X418" s="208"/>
      <c r="Y418" s="208"/>
      <c r="Z418" s="208"/>
      <c r="AA418" s="209"/>
      <c r="AB418" s="208"/>
      <c r="AC418" s="208"/>
      <c r="AD418" s="210"/>
    </row>
    <row r="419" spans="1:30" x14ac:dyDescent="0.25">
      <c r="A419" s="204" t="str">
        <f>'MEMÓRIA DE CÁLCULO - MC'!A78</f>
        <v>8.1</v>
      </c>
      <c r="B419" s="188" t="str">
        <f>VLOOKUP(A419,'MEMÓRIA DE CÁLCULO - MC'!$A$8:$J$199,4,FALSE())</f>
        <v>FABRICAÇÃO E INSTALAÇÃO DE MEIA TESOURA DE MADEIRA NÃO APARELHADA, COM VÃO DE 5 M, PARA TELHA CERÂMICA OU DE CONCRETO, INCLUSO IÇAMENTO. AF_10/2025</v>
      </c>
      <c r="C419" s="189"/>
      <c r="D419" s="189"/>
      <c r="E419" s="189"/>
      <c r="F419" s="189"/>
      <c r="G419" s="189"/>
      <c r="H419" s="189"/>
      <c r="I419" s="189"/>
      <c r="J419" s="189"/>
      <c r="K419" s="189"/>
      <c r="L419" s="189"/>
      <c r="M419" s="189"/>
      <c r="N419" s="189"/>
      <c r="O419" s="189"/>
      <c r="P419" s="189"/>
      <c r="Q419" s="189"/>
      <c r="R419" s="189"/>
      <c r="S419" s="189"/>
      <c r="T419" s="189"/>
      <c r="U419" s="189"/>
      <c r="V419" s="189"/>
      <c r="W419" s="189"/>
      <c r="X419" s="189"/>
      <c r="Y419" s="189"/>
      <c r="Z419" s="189"/>
      <c r="AA419" s="205"/>
      <c r="AB419" s="207" t="s">
        <v>90</v>
      </c>
      <c r="AC419" s="207">
        <f>SUM(AC421)</f>
        <v>5</v>
      </c>
      <c r="AD419" s="199" t="str">
        <f>VLOOKUP(A419,'MEMÓRIA DE CÁLCULO - MC'!$A$8:$J$199,6,FALSE())</f>
        <v>UNID</v>
      </c>
    </row>
    <row r="420" spans="1:30" x14ac:dyDescent="0.25">
      <c r="A420" s="204"/>
      <c r="B420" s="191"/>
      <c r="C420" s="192"/>
      <c r="D420" s="192"/>
      <c r="E420" s="192"/>
      <c r="F420" s="192"/>
      <c r="G420" s="192"/>
      <c r="H420" s="192"/>
      <c r="I420" s="192"/>
      <c r="J420" s="192"/>
      <c r="K420" s="192"/>
      <c r="L420" s="192"/>
      <c r="M420" s="192"/>
      <c r="N420" s="192"/>
      <c r="O420" s="192"/>
      <c r="P420" s="192"/>
      <c r="Q420" s="192"/>
      <c r="R420" s="192"/>
      <c r="S420" s="192"/>
      <c r="T420" s="192"/>
      <c r="U420" s="192"/>
      <c r="V420" s="192"/>
      <c r="W420" s="192"/>
      <c r="X420" s="192"/>
      <c r="Y420" s="192"/>
      <c r="Z420" s="192"/>
      <c r="AA420" s="206"/>
      <c r="AB420" s="207"/>
      <c r="AC420" s="207"/>
      <c r="AD420" s="199"/>
    </row>
    <row r="421" spans="1:30" x14ac:dyDescent="0.25">
      <c r="A421" s="24"/>
      <c r="B421" s="25" t="s">
        <v>343</v>
      </c>
      <c r="C421" s="26"/>
      <c r="D421" s="27" t="s">
        <v>79</v>
      </c>
      <c r="E421" s="27"/>
      <c r="F421" s="28" t="s">
        <v>79</v>
      </c>
      <c r="G421" s="27"/>
      <c r="H421" s="28" t="s">
        <v>79</v>
      </c>
      <c r="I421" s="28"/>
      <c r="J421" s="28" t="s">
        <v>79</v>
      </c>
      <c r="K421" s="28"/>
      <c r="L421" s="28" t="s">
        <v>79</v>
      </c>
      <c r="M421" s="28"/>
      <c r="N421" s="28" t="s">
        <v>79</v>
      </c>
      <c r="O421" s="28"/>
      <c r="P421" s="28" t="s">
        <v>79</v>
      </c>
      <c r="Q421" s="28"/>
      <c r="R421" s="28" t="s">
        <v>79</v>
      </c>
      <c r="S421" s="28"/>
      <c r="T421" s="28" t="s">
        <v>79</v>
      </c>
      <c r="U421" s="28"/>
      <c r="V421" s="28" t="s">
        <v>79</v>
      </c>
      <c r="W421" s="28"/>
      <c r="X421" s="28" t="s">
        <v>79</v>
      </c>
      <c r="Y421" s="28">
        <v>5</v>
      </c>
      <c r="Z421" s="27" t="s">
        <v>79</v>
      </c>
      <c r="AA421" s="29">
        <v>1</v>
      </c>
      <c r="AB421" s="29" t="s">
        <v>88</v>
      </c>
      <c r="AC421" s="30">
        <f>Y421*AA421</f>
        <v>5</v>
      </c>
      <c r="AD421" s="31" t="str">
        <f>AD419</f>
        <v>UNID</v>
      </c>
    </row>
    <row r="422" spans="1:30" x14ac:dyDescent="0.25">
      <c r="A422" s="200"/>
      <c r="B422" s="201"/>
      <c r="C422" s="201"/>
      <c r="D422" s="201"/>
      <c r="E422" s="201"/>
      <c r="F422" s="201"/>
      <c r="G422" s="201"/>
      <c r="H422" s="201"/>
      <c r="I422" s="201"/>
      <c r="J422" s="201"/>
      <c r="K422" s="201"/>
      <c r="L422" s="201"/>
      <c r="M422" s="201"/>
      <c r="N422" s="201"/>
      <c r="O422" s="201"/>
      <c r="P422" s="201"/>
      <c r="Q422" s="201"/>
      <c r="R422" s="201"/>
      <c r="S422" s="201"/>
      <c r="T422" s="201"/>
      <c r="U422" s="201"/>
      <c r="V422" s="201"/>
      <c r="W422" s="201"/>
      <c r="X422" s="201"/>
      <c r="Y422" s="201"/>
      <c r="Z422" s="201"/>
      <c r="AA422" s="202"/>
      <c r="AB422" s="201"/>
      <c r="AC422" s="201"/>
      <c r="AD422" s="203"/>
    </row>
    <row r="423" spans="1:30" x14ac:dyDescent="0.25">
      <c r="A423" s="204" t="str">
        <f>'MEMÓRIA DE CÁLCULO - MC'!A79</f>
        <v>8.2</v>
      </c>
      <c r="B423" s="188" t="str">
        <f>VLOOKUP(A423,'MEMÓRIA DE CÁLCULO - MC'!$A$8:$J$199,4,FALSE())</f>
        <v>TRAMA DE MADEIRA COMPOSTA POR TERÇAS PARA TELHADOS DE ATÉ 2 ÁGUAS PARA TELHA ONDULADA DE FIBROCIMENTO, METÁLICA, PLÁSTICA OU TERMOACÚSTICA, INCLUSO TRANSPORTE VERTICAL. AF_10/2025</v>
      </c>
      <c r="C423" s="189"/>
      <c r="D423" s="189"/>
      <c r="E423" s="189"/>
      <c r="F423" s="189"/>
      <c r="G423" s="189"/>
      <c r="H423" s="189"/>
      <c r="I423" s="189"/>
      <c r="J423" s="189"/>
      <c r="K423" s="189"/>
      <c r="L423" s="189"/>
      <c r="M423" s="189"/>
      <c r="N423" s="189"/>
      <c r="O423" s="189"/>
      <c r="P423" s="189"/>
      <c r="Q423" s="189"/>
      <c r="R423" s="189"/>
      <c r="S423" s="189"/>
      <c r="T423" s="189"/>
      <c r="U423" s="189"/>
      <c r="V423" s="189"/>
      <c r="W423" s="189"/>
      <c r="X423" s="189"/>
      <c r="Y423" s="189"/>
      <c r="Z423" s="189"/>
      <c r="AA423" s="205"/>
      <c r="AB423" s="207" t="s">
        <v>90</v>
      </c>
      <c r="AC423" s="207">
        <f>SUM(AC425)</f>
        <v>84.8</v>
      </c>
      <c r="AD423" s="199" t="str">
        <f>VLOOKUP(A423,'MEMÓRIA DE CÁLCULO - MC'!$A$8:$J$199,6,FALSE())</f>
        <v>M2</v>
      </c>
    </row>
    <row r="424" spans="1:30" x14ac:dyDescent="0.25">
      <c r="A424" s="204"/>
      <c r="B424" s="191"/>
      <c r="C424" s="192"/>
      <c r="D424" s="192"/>
      <c r="E424" s="192"/>
      <c r="F424" s="192"/>
      <c r="G424" s="192"/>
      <c r="H424" s="192"/>
      <c r="I424" s="192"/>
      <c r="J424" s="192"/>
      <c r="K424" s="192"/>
      <c r="L424" s="192"/>
      <c r="M424" s="192"/>
      <c r="N424" s="192"/>
      <c r="O424" s="192"/>
      <c r="P424" s="192"/>
      <c r="Q424" s="192"/>
      <c r="R424" s="192"/>
      <c r="S424" s="192"/>
      <c r="T424" s="192"/>
      <c r="U424" s="192"/>
      <c r="V424" s="192"/>
      <c r="W424" s="192"/>
      <c r="X424" s="192"/>
      <c r="Y424" s="192"/>
      <c r="Z424" s="192"/>
      <c r="AA424" s="206"/>
      <c r="AB424" s="207"/>
      <c r="AC424" s="207"/>
      <c r="AD424" s="199"/>
    </row>
    <row r="425" spans="1:30" x14ac:dyDescent="0.25">
      <c r="A425" s="24"/>
      <c r="B425" s="25" t="s">
        <v>343</v>
      </c>
      <c r="C425" s="26"/>
      <c r="D425" s="27" t="s">
        <v>79</v>
      </c>
      <c r="E425" s="27"/>
      <c r="F425" s="28" t="s">
        <v>79</v>
      </c>
      <c r="G425" s="27"/>
      <c r="H425" s="28" t="s">
        <v>79</v>
      </c>
      <c r="I425" s="28">
        <v>84.8</v>
      </c>
      <c r="J425" s="28" t="s">
        <v>79</v>
      </c>
      <c r="K425" s="28"/>
      <c r="L425" s="28" t="s">
        <v>79</v>
      </c>
      <c r="M425" s="28"/>
      <c r="N425" s="28" t="s">
        <v>79</v>
      </c>
      <c r="O425" s="28"/>
      <c r="P425" s="28" t="s">
        <v>79</v>
      </c>
      <c r="Q425" s="28"/>
      <c r="R425" s="28" t="s">
        <v>79</v>
      </c>
      <c r="S425" s="28"/>
      <c r="T425" s="28" t="s">
        <v>79</v>
      </c>
      <c r="U425" s="28"/>
      <c r="V425" s="28" t="s">
        <v>79</v>
      </c>
      <c r="W425" s="28"/>
      <c r="X425" s="28" t="s">
        <v>79</v>
      </c>
      <c r="Y425" s="28"/>
      <c r="Z425" s="27" t="s">
        <v>79</v>
      </c>
      <c r="AA425" s="29">
        <v>1</v>
      </c>
      <c r="AB425" s="29" t="s">
        <v>88</v>
      </c>
      <c r="AC425" s="30">
        <f>I425*AA425</f>
        <v>84.8</v>
      </c>
      <c r="AD425" s="31" t="str">
        <f>AD423</f>
        <v>M2</v>
      </c>
    </row>
    <row r="426" spans="1:30" x14ac:dyDescent="0.25">
      <c r="A426" s="200"/>
      <c r="B426" s="201"/>
      <c r="C426" s="201"/>
      <c r="D426" s="201"/>
      <c r="E426" s="201"/>
      <c r="F426" s="201"/>
      <c r="G426" s="201"/>
      <c r="H426" s="201"/>
      <c r="I426" s="201"/>
      <c r="J426" s="201"/>
      <c r="K426" s="201"/>
      <c r="L426" s="201"/>
      <c r="M426" s="201"/>
      <c r="N426" s="201"/>
      <c r="O426" s="201"/>
      <c r="P426" s="201"/>
      <c r="Q426" s="201"/>
      <c r="R426" s="201"/>
      <c r="S426" s="201"/>
      <c r="T426" s="201"/>
      <c r="U426" s="201"/>
      <c r="V426" s="201"/>
      <c r="W426" s="201"/>
      <c r="X426" s="201"/>
      <c r="Y426" s="201"/>
      <c r="Z426" s="201"/>
      <c r="AA426" s="202"/>
      <c r="AB426" s="201"/>
      <c r="AC426" s="201"/>
      <c r="AD426" s="203"/>
    </row>
    <row r="427" spans="1:30" x14ac:dyDescent="0.25">
      <c r="A427" s="204" t="str">
        <f>'MEMÓRIA DE CÁLCULO - MC'!A80</f>
        <v>8.3</v>
      </c>
      <c r="B427" s="188" t="str">
        <f>VLOOKUP(A427,'MEMÓRIA DE CÁLCULO - MC'!$A$8:$J$199,4,FALSE())</f>
        <v>PINTURA IMUNIZANTE PARA MADEIRA, 2 DEMÃOS. AF_01/2021</v>
      </c>
      <c r="C427" s="189"/>
      <c r="D427" s="189"/>
      <c r="E427" s="189"/>
      <c r="F427" s="189"/>
      <c r="G427" s="189"/>
      <c r="H427" s="189"/>
      <c r="I427" s="189"/>
      <c r="J427" s="189"/>
      <c r="K427" s="189"/>
      <c r="L427" s="189"/>
      <c r="M427" s="189"/>
      <c r="N427" s="189"/>
      <c r="O427" s="189"/>
      <c r="P427" s="189"/>
      <c r="Q427" s="189"/>
      <c r="R427" s="189"/>
      <c r="S427" s="189"/>
      <c r="T427" s="189"/>
      <c r="U427" s="189"/>
      <c r="V427" s="189"/>
      <c r="W427" s="189"/>
      <c r="X427" s="189"/>
      <c r="Y427" s="189"/>
      <c r="Z427" s="189"/>
      <c r="AA427" s="205"/>
      <c r="AB427" s="207" t="s">
        <v>90</v>
      </c>
      <c r="AC427" s="207">
        <f>SUM(AC429)</f>
        <v>84.8</v>
      </c>
      <c r="AD427" s="199" t="str">
        <f>VLOOKUP(A427,'MEMÓRIA DE CÁLCULO - MC'!$A$8:$J$199,6,FALSE())</f>
        <v>M2</v>
      </c>
    </row>
    <row r="428" spans="1:30" x14ac:dyDescent="0.25">
      <c r="A428" s="204"/>
      <c r="B428" s="191"/>
      <c r="C428" s="192"/>
      <c r="D428" s="192"/>
      <c r="E428" s="192"/>
      <c r="F428" s="192"/>
      <c r="G428" s="192"/>
      <c r="H428" s="192"/>
      <c r="I428" s="192"/>
      <c r="J428" s="192"/>
      <c r="K428" s="192"/>
      <c r="L428" s="192"/>
      <c r="M428" s="192"/>
      <c r="N428" s="192"/>
      <c r="O428" s="192"/>
      <c r="P428" s="192"/>
      <c r="Q428" s="192"/>
      <c r="R428" s="192"/>
      <c r="S428" s="192"/>
      <c r="T428" s="192"/>
      <c r="U428" s="192"/>
      <c r="V428" s="192"/>
      <c r="W428" s="192"/>
      <c r="X428" s="192"/>
      <c r="Y428" s="192"/>
      <c r="Z428" s="192"/>
      <c r="AA428" s="206"/>
      <c r="AB428" s="207"/>
      <c r="AC428" s="207"/>
      <c r="AD428" s="199"/>
    </row>
    <row r="429" spans="1:30" x14ac:dyDescent="0.25">
      <c r="A429" s="24"/>
      <c r="B429" s="25" t="s">
        <v>343</v>
      </c>
      <c r="C429" s="26"/>
      <c r="D429" s="27" t="s">
        <v>79</v>
      </c>
      <c r="E429" s="27"/>
      <c r="F429" s="28" t="s">
        <v>79</v>
      </c>
      <c r="G429" s="27"/>
      <c r="H429" s="28" t="s">
        <v>79</v>
      </c>
      <c r="I429" s="28">
        <v>84.8</v>
      </c>
      <c r="J429" s="28" t="s">
        <v>79</v>
      </c>
      <c r="K429" s="28"/>
      <c r="L429" s="28" t="s">
        <v>79</v>
      </c>
      <c r="M429" s="28"/>
      <c r="N429" s="28" t="s">
        <v>79</v>
      </c>
      <c r="O429" s="28"/>
      <c r="P429" s="28" t="s">
        <v>79</v>
      </c>
      <c r="Q429" s="28"/>
      <c r="R429" s="28" t="s">
        <v>79</v>
      </c>
      <c r="S429" s="28"/>
      <c r="T429" s="28" t="s">
        <v>79</v>
      </c>
      <c r="U429" s="28"/>
      <c r="V429" s="28" t="s">
        <v>79</v>
      </c>
      <c r="W429" s="28"/>
      <c r="X429" s="28" t="s">
        <v>79</v>
      </c>
      <c r="Y429" s="28"/>
      <c r="Z429" s="27" t="s">
        <v>79</v>
      </c>
      <c r="AA429" s="29">
        <v>1</v>
      </c>
      <c r="AB429" s="29" t="s">
        <v>88</v>
      </c>
      <c r="AC429" s="30">
        <f>I429*AA429</f>
        <v>84.8</v>
      </c>
      <c r="AD429" s="31" t="str">
        <f>AD427</f>
        <v>M2</v>
      </c>
    </row>
    <row r="430" spans="1:30" x14ac:dyDescent="0.25">
      <c r="A430" s="200"/>
      <c r="B430" s="201"/>
      <c r="C430" s="201"/>
      <c r="D430" s="201"/>
      <c r="E430" s="201"/>
      <c r="F430" s="201"/>
      <c r="G430" s="201"/>
      <c r="H430" s="201"/>
      <c r="I430" s="201"/>
      <c r="J430" s="201"/>
      <c r="K430" s="201"/>
      <c r="L430" s="201"/>
      <c r="M430" s="201"/>
      <c r="N430" s="201"/>
      <c r="O430" s="201"/>
      <c r="P430" s="201"/>
      <c r="Q430" s="201"/>
      <c r="R430" s="201"/>
      <c r="S430" s="201"/>
      <c r="T430" s="201"/>
      <c r="U430" s="201"/>
      <c r="V430" s="201"/>
      <c r="W430" s="201"/>
      <c r="X430" s="201"/>
      <c r="Y430" s="201"/>
      <c r="Z430" s="201"/>
      <c r="AA430" s="202"/>
      <c r="AB430" s="201"/>
      <c r="AC430" s="201"/>
      <c r="AD430" s="203"/>
    </row>
    <row r="431" spans="1:30" x14ac:dyDescent="0.25">
      <c r="A431" s="204" t="str">
        <f>'MEMÓRIA DE CÁLCULO - MC'!A81</f>
        <v>8.4</v>
      </c>
      <c r="B431" s="188" t="str">
        <f>VLOOKUP(A431,'MEMÓRIA DE CÁLCULO - MC'!$A$8:$J$199,4,FALSE())</f>
        <v>TELHAMENTO COM TELHA ESTRUTURAL DE FIBROCIMENTO E= 8 MM, COM ATÉ 2 ÁGUAS, INCLUSO IÇAMENTO. AF_07/2019_PS</v>
      </c>
      <c r="C431" s="189"/>
      <c r="D431" s="189"/>
      <c r="E431" s="189"/>
      <c r="F431" s="189"/>
      <c r="G431" s="189"/>
      <c r="H431" s="189"/>
      <c r="I431" s="189"/>
      <c r="J431" s="189"/>
      <c r="K431" s="189"/>
      <c r="L431" s="189"/>
      <c r="M431" s="189"/>
      <c r="N431" s="189"/>
      <c r="O431" s="189"/>
      <c r="P431" s="189"/>
      <c r="Q431" s="189"/>
      <c r="R431" s="189"/>
      <c r="S431" s="189"/>
      <c r="T431" s="189"/>
      <c r="U431" s="189"/>
      <c r="V431" s="189"/>
      <c r="W431" s="189"/>
      <c r="X431" s="189"/>
      <c r="Y431" s="189"/>
      <c r="Z431" s="189"/>
      <c r="AA431" s="205"/>
      <c r="AB431" s="207" t="s">
        <v>90</v>
      </c>
      <c r="AC431" s="207">
        <f>SUM(AC433)</f>
        <v>84.8</v>
      </c>
      <c r="AD431" s="199" t="str">
        <f>VLOOKUP(A431,'MEMÓRIA DE CÁLCULO - MC'!$A$8:$J$199,6,FALSE())</f>
        <v>M2</v>
      </c>
    </row>
    <row r="432" spans="1:30" x14ac:dyDescent="0.25">
      <c r="A432" s="204"/>
      <c r="B432" s="191"/>
      <c r="C432" s="192"/>
      <c r="D432" s="192"/>
      <c r="E432" s="192"/>
      <c r="F432" s="192"/>
      <c r="G432" s="192"/>
      <c r="H432" s="192"/>
      <c r="I432" s="192"/>
      <c r="J432" s="192"/>
      <c r="K432" s="192"/>
      <c r="L432" s="192"/>
      <c r="M432" s="192"/>
      <c r="N432" s="192"/>
      <c r="O432" s="192"/>
      <c r="P432" s="192"/>
      <c r="Q432" s="192"/>
      <c r="R432" s="192"/>
      <c r="S432" s="192"/>
      <c r="T432" s="192"/>
      <c r="U432" s="192"/>
      <c r="V432" s="192"/>
      <c r="W432" s="192"/>
      <c r="X432" s="192"/>
      <c r="Y432" s="192"/>
      <c r="Z432" s="192"/>
      <c r="AA432" s="206"/>
      <c r="AB432" s="207"/>
      <c r="AC432" s="207"/>
      <c r="AD432" s="199"/>
    </row>
    <row r="433" spans="1:30" x14ac:dyDescent="0.25">
      <c r="A433" s="24"/>
      <c r="B433" s="25" t="s">
        <v>343</v>
      </c>
      <c r="C433" s="26"/>
      <c r="D433" s="27" t="s">
        <v>79</v>
      </c>
      <c r="E433" s="27"/>
      <c r="F433" s="28" t="s">
        <v>79</v>
      </c>
      <c r="G433" s="27"/>
      <c r="H433" s="28" t="s">
        <v>79</v>
      </c>
      <c r="I433" s="28">
        <v>84.8</v>
      </c>
      <c r="J433" s="28" t="s">
        <v>79</v>
      </c>
      <c r="K433" s="28"/>
      <c r="L433" s="28" t="s">
        <v>79</v>
      </c>
      <c r="M433" s="28"/>
      <c r="N433" s="28" t="s">
        <v>79</v>
      </c>
      <c r="O433" s="28"/>
      <c r="P433" s="28" t="s">
        <v>79</v>
      </c>
      <c r="Q433" s="28"/>
      <c r="R433" s="28" t="s">
        <v>79</v>
      </c>
      <c r="S433" s="28"/>
      <c r="T433" s="28" t="s">
        <v>79</v>
      </c>
      <c r="U433" s="28"/>
      <c r="V433" s="28" t="s">
        <v>79</v>
      </c>
      <c r="W433" s="28"/>
      <c r="X433" s="28" t="s">
        <v>79</v>
      </c>
      <c r="Y433" s="28"/>
      <c r="Z433" s="27" t="s">
        <v>79</v>
      </c>
      <c r="AA433" s="29">
        <v>1</v>
      </c>
      <c r="AB433" s="29" t="s">
        <v>88</v>
      </c>
      <c r="AC433" s="30">
        <f>I433*AA433</f>
        <v>84.8</v>
      </c>
      <c r="AD433" s="31" t="str">
        <f>AD431</f>
        <v>M2</v>
      </c>
    </row>
    <row r="434" spans="1:30" x14ac:dyDescent="0.25">
      <c r="A434" s="200"/>
      <c r="B434" s="201"/>
      <c r="C434" s="201"/>
      <c r="D434" s="201"/>
      <c r="E434" s="201"/>
      <c r="F434" s="201"/>
      <c r="G434" s="201"/>
      <c r="H434" s="201"/>
      <c r="I434" s="201"/>
      <c r="J434" s="201"/>
      <c r="K434" s="201"/>
      <c r="L434" s="201"/>
      <c r="M434" s="201"/>
      <c r="N434" s="201"/>
      <c r="O434" s="201"/>
      <c r="P434" s="201"/>
      <c r="Q434" s="201"/>
      <c r="R434" s="201"/>
      <c r="S434" s="201"/>
      <c r="T434" s="201"/>
      <c r="U434" s="201"/>
      <c r="V434" s="201"/>
      <c r="W434" s="201"/>
      <c r="X434" s="201"/>
      <c r="Y434" s="201"/>
      <c r="Z434" s="201"/>
      <c r="AA434" s="202"/>
      <c r="AB434" s="201"/>
      <c r="AC434" s="201"/>
      <c r="AD434" s="203"/>
    </row>
    <row r="435" spans="1:30" x14ac:dyDescent="0.25">
      <c r="A435" s="204" t="str">
        <f>'MEMÓRIA DE CÁLCULO - MC'!A82</f>
        <v>8.5</v>
      </c>
      <c r="B435" s="188" t="str">
        <f>VLOOKUP(A435,'MEMÓRIA DE CÁLCULO - MC'!$A$8:$J$199,4,FALSE())</f>
        <v>CUMEEIRA PARA TELHA DE FIBROCIMENTO ESTRUTURAL E = 6 MM, INCLUSO ACESSÓRIOS DE FIXAÇÃO E IÇAMENTO. AF_07/2019</v>
      </c>
      <c r="C435" s="189"/>
      <c r="D435" s="189"/>
      <c r="E435" s="189"/>
      <c r="F435" s="189"/>
      <c r="G435" s="189"/>
      <c r="H435" s="189"/>
      <c r="I435" s="189"/>
      <c r="J435" s="189"/>
      <c r="K435" s="189"/>
      <c r="L435" s="189"/>
      <c r="M435" s="189"/>
      <c r="N435" s="189"/>
      <c r="O435" s="189"/>
      <c r="P435" s="189"/>
      <c r="Q435" s="189"/>
      <c r="R435" s="189"/>
      <c r="S435" s="189"/>
      <c r="T435" s="189"/>
      <c r="U435" s="189"/>
      <c r="V435" s="189"/>
      <c r="W435" s="189"/>
      <c r="X435" s="189"/>
      <c r="Y435" s="189"/>
      <c r="Z435" s="189"/>
      <c r="AA435" s="205"/>
      <c r="AB435" s="207" t="s">
        <v>90</v>
      </c>
      <c r="AC435" s="207">
        <f>SUM(AC437)</f>
        <v>11</v>
      </c>
      <c r="AD435" s="199" t="str">
        <f>VLOOKUP(A435,'MEMÓRIA DE CÁLCULO - MC'!$A$8:$J$199,6,FALSE())</f>
        <v>M</v>
      </c>
    </row>
    <row r="436" spans="1:30" x14ac:dyDescent="0.25">
      <c r="A436" s="204"/>
      <c r="B436" s="191"/>
      <c r="C436" s="192"/>
      <c r="D436" s="192"/>
      <c r="E436" s="192"/>
      <c r="F436" s="192"/>
      <c r="G436" s="192"/>
      <c r="H436" s="192"/>
      <c r="I436" s="192"/>
      <c r="J436" s="192"/>
      <c r="K436" s="192"/>
      <c r="L436" s="192"/>
      <c r="M436" s="192"/>
      <c r="N436" s="192"/>
      <c r="O436" s="192"/>
      <c r="P436" s="192"/>
      <c r="Q436" s="192"/>
      <c r="R436" s="192"/>
      <c r="S436" s="192"/>
      <c r="T436" s="192"/>
      <c r="U436" s="192"/>
      <c r="V436" s="192"/>
      <c r="W436" s="192"/>
      <c r="X436" s="192"/>
      <c r="Y436" s="192"/>
      <c r="Z436" s="192"/>
      <c r="AA436" s="206"/>
      <c r="AB436" s="207"/>
      <c r="AC436" s="207"/>
      <c r="AD436" s="199"/>
    </row>
    <row r="437" spans="1:30" x14ac:dyDescent="0.25">
      <c r="A437" s="24"/>
      <c r="B437" s="25" t="s">
        <v>343</v>
      </c>
      <c r="C437" s="26">
        <v>11</v>
      </c>
      <c r="D437" s="27" t="s">
        <v>79</v>
      </c>
      <c r="E437" s="27"/>
      <c r="F437" s="28" t="s">
        <v>79</v>
      </c>
      <c r="G437" s="27"/>
      <c r="H437" s="28" t="s">
        <v>79</v>
      </c>
      <c r="I437" s="28"/>
      <c r="J437" s="28" t="s">
        <v>79</v>
      </c>
      <c r="K437" s="28"/>
      <c r="L437" s="28" t="s">
        <v>79</v>
      </c>
      <c r="M437" s="28"/>
      <c r="N437" s="28" t="s">
        <v>79</v>
      </c>
      <c r="O437" s="28"/>
      <c r="P437" s="28" t="s">
        <v>79</v>
      </c>
      <c r="Q437" s="28"/>
      <c r="R437" s="28" t="s">
        <v>79</v>
      </c>
      <c r="S437" s="28"/>
      <c r="T437" s="28" t="s">
        <v>79</v>
      </c>
      <c r="U437" s="28"/>
      <c r="V437" s="28" t="s">
        <v>79</v>
      </c>
      <c r="W437" s="28"/>
      <c r="X437" s="28" t="s">
        <v>79</v>
      </c>
      <c r="Y437" s="28"/>
      <c r="Z437" s="27" t="s">
        <v>79</v>
      </c>
      <c r="AA437" s="29">
        <v>1</v>
      </c>
      <c r="AB437" s="29" t="s">
        <v>88</v>
      </c>
      <c r="AC437" s="30">
        <f>C437</f>
        <v>11</v>
      </c>
      <c r="AD437" s="31" t="str">
        <f>AD435</f>
        <v>M</v>
      </c>
    </row>
    <row r="438" spans="1:30" x14ac:dyDescent="0.25">
      <c r="A438" s="200"/>
      <c r="B438" s="201"/>
      <c r="C438" s="201"/>
      <c r="D438" s="201"/>
      <c r="E438" s="201"/>
      <c r="F438" s="201"/>
      <c r="G438" s="201"/>
      <c r="H438" s="201"/>
      <c r="I438" s="201"/>
      <c r="J438" s="201"/>
      <c r="K438" s="201"/>
      <c r="L438" s="201"/>
      <c r="M438" s="201"/>
      <c r="N438" s="201"/>
      <c r="O438" s="201"/>
      <c r="P438" s="201"/>
      <c r="Q438" s="201"/>
      <c r="R438" s="201"/>
      <c r="S438" s="201"/>
      <c r="T438" s="201"/>
      <c r="U438" s="201"/>
      <c r="V438" s="201"/>
      <c r="W438" s="201"/>
      <c r="X438" s="201"/>
      <c r="Y438" s="201"/>
      <c r="Z438" s="201"/>
      <c r="AA438" s="202"/>
      <c r="AB438" s="201"/>
      <c r="AC438" s="201"/>
      <c r="AD438" s="203"/>
    </row>
    <row r="439" spans="1:30" x14ac:dyDescent="0.25">
      <c r="A439" s="204" t="str">
        <f>'MEMÓRIA DE CÁLCULO - MC'!A83</f>
        <v>8.6</v>
      </c>
      <c r="B439" s="188" t="str">
        <f>VLOOKUP(A439,'MEMÓRIA DE CÁLCULO - MC'!$A$8:$J$199,4,FALSE())</f>
        <v>RUFO EXTERNO/INTERNO EM CHAPA DE AÇO GALVANIZADO NÚMERO 26, CORTE DE 33 CM, INCLUSO IÇAMENTO. AF_07/2019</v>
      </c>
      <c r="C439" s="189"/>
      <c r="D439" s="189"/>
      <c r="E439" s="189"/>
      <c r="F439" s="189"/>
      <c r="G439" s="189"/>
      <c r="H439" s="189"/>
      <c r="I439" s="189"/>
      <c r="J439" s="189"/>
      <c r="K439" s="189"/>
      <c r="L439" s="189"/>
      <c r="M439" s="189"/>
      <c r="N439" s="189"/>
      <c r="O439" s="189"/>
      <c r="P439" s="189"/>
      <c r="Q439" s="189"/>
      <c r="R439" s="189"/>
      <c r="S439" s="189"/>
      <c r="T439" s="189"/>
      <c r="U439" s="189"/>
      <c r="V439" s="189"/>
      <c r="W439" s="189"/>
      <c r="X439" s="189"/>
      <c r="Y439" s="189"/>
      <c r="Z439" s="189"/>
      <c r="AA439" s="205"/>
      <c r="AB439" s="207" t="s">
        <v>90</v>
      </c>
      <c r="AC439" s="207">
        <f>SUM(AC441)</f>
        <v>12</v>
      </c>
      <c r="AD439" s="199" t="str">
        <f>VLOOKUP(A439,'MEMÓRIA DE CÁLCULO - MC'!$A$8:$J$199,6,FALSE())</f>
        <v>M</v>
      </c>
    </row>
    <row r="440" spans="1:30" x14ac:dyDescent="0.25">
      <c r="A440" s="204"/>
      <c r="B440" s="191"/>
      <c r="C440" s="192"/>
      <c r="D440" s="192"/>
      <c r="E440" s="192"/>
      <c r="F440" s="192"/>
      <c r="G440" s="192"/>
      <c r="H440" s="192"/>
      <c r="I440" s="192"/>
      <c r="J440" s="192"/>
      <c r="K440" s="192"/>
      <c r="L440" s="192"/>
      <c r="M440" s="192"/>
      <c r="N440" s="192"/>
      <c r="O440" s="192"/>
      <c r="P440" s="192"/>
      <c r="Q440" s="192"/>
      <c r="R440" s="192"/>
      <c r="S440" s="192"/>
      <c r="T440" s="192"/>
      <c r="U440" s="192"/>
      <c r="V440" s="192"/>
      <c r="W440" s="192"/>
      <c r="X440" s="192"/>
      <c r="Y440" s="192"/>
      <c r="Z440" s="192"/>
      <c r="AA440" s="206"/>
      <c r="AB440" s="207"/>
      <c r="AC440" s="207"/>
      <c r="AD440" s="199"/>
    </row>
    <row r="441" spans="1:30" x14ac:dyDescent="0.25">
      <c r="A441" s="24"/>
      <c r="B441" s="25" t="s">
        <v>343</v>
      </c>
      <c r="C441" s="26">
        <v>12</v>
      </c>
      <c r="D441" s="27" t="s">
        <v>79</v>
      </c>
      <c r="E441" s="27"/>
      <c r="F441" s="28" t="s">
        <v>79</v>
      </c>
      <c r="G441" s="27"/>
      <c r="H441" s="28" t="s">
        <v>79</v>
      </c>
      <c r="I441" s="28"/>
      <c r="J441" s="28" t="s">
        <v>79</v>
      </c>
      <c r="K441" s="28"/>
      <c r="L441" s="28" t="s">
        <v>79</v>
      </c>
      <c r="M441" s="28"/>
      <c r="N441" s="28" t="s">
        <v>79</v>
      </c>
      <c r="O441" s="28"/>
      <c r="P441" s="28" t="s">
        <v>79</v>
      </c>
      <c r="Q441" s="28"/>
      <c r="R441" s="28" t="s">
        <v>79</v>
      </c>
      <c r="S441" s="28"/>
      <c r="T441" s="28" t="s">
        <v>79</v>
      </c>
      <c r="U441" s="28"/>
      <c r="V441" s="28" t="s">
        <v>79</v>
      </c>
      <c r="W441" s="28"/>
      <c r="X441" s="28" t="s">
        <v>79</v>
      </c>
      <c r="Y441" s="28"/>
      <c r="Z441" s="27" t="s">
        <v>79</v>
      </c>
      <c r="AA441" s="29">
        <v>1</v>
      </c>
      <c r="AB441" s="29" t="s">
        <v>88</v>
      </c>
      <c r="AC441" s="30">
        <f>C441</f>
        <v>12</v>
      </c>
      <c r="AD441" s="31" t="str">
        <f>AD439</f>
        <v>M</v>
      </c>
    </row>
    <row r="442" spans="1:30" x14ac:dyDescent="0.25">
      <c r="A442" s="200"/>
      <c r="B442" s="201"/>
      <c r="C442" s="201"/>
      <c r="D442" s="201"/>
      <c r="E442" s="201"/>
      <c r="F442" s="201"/>
      <c r="G442" s="201"/>
      <c r="H442" s="201"/>
      <c r="I442" s="201"/>
      <c r="J442" s="201"/>
      <c r="K442" s="201"/>
      <c r="L442" s="201"/>
      <c r="M442" s="201"/>
      <c r="N442" s="201"/>
      <c r="O442" s="201"/>
      <c r="P442" s="201"/>
      <c r="Q442" s="201"/>
      <c r="R442" s="201"/>
      <c r="S442" s="201"/>
      <c r="T442" s="201"/>
      <c r="U442" s="201"/>
      <c r="V442" s="201"/>
      <c r="W442" s="201"/>
      <c r="X442" s="201"/>
      <c r="Y442" s="201"/>
      <c r="Z442" s="201"/>
      <c r="AA442" s="202"/>
      <c r="AB442" s="201"/>
      <c r="AC442" s="201"/>
      <c r="AD442" s="203"/>
    </row>
    <row r="443" spans="1:30" x14ac:dyDescent="0.25">
      <c r="A443" s="204" t="str">
        <f>'MEMÓRIA DE CÁLCULO - MC'!A84</f>
        <v>8.7</v>
      </c>
      <c r="B443" s="188" t="str">
        <f>VLOOKUP(A443,'MEMÓRIA DE CÁLCULO - MC'!$A$8:$J$199,4,FALSE())</f>
        <v>CALHA EM CHAPA DE AÇO GALVANIZADO NÚMERO 24, DESENVOLVIMENTO DE 100 CM, INCLUSO TRANSPORTE VERTICAL. AF_07/2019</v>
      </c>
      <c r="C443" s="189"/>
      <c r="D443" s="189"/>
      <c r="E443" s="189"/>
      <c r="F443" s="189"/>
      <c r="G443" s="189"/>
      <c r="H443" s="189"/>
      <c r="I443" s="189"/>
      <c r="J443" s="189"/>
      <c r="K443" s="189"/>
      <c r="L443" s="189"/>
      <c r="M443" s="189"/>
      <c r="N443" s="189"/>
      <c r="O443" s="189"/>
      <c r="P443" s="189"/>
      <c r="Q443" s="189"/>
      <c r="R443" s="189"/>
      <c r="S443" s="189"/>
      <c r="T443" s="189"/>
      <c r="U443" s="189"/>
      <c r="V443" s="189"/>
      <c r="W443" s="189"/>
      <c r="X443" s="189"/>
      <c r="Y443" s="189"/>
      <c r="Z443" s="189"/>
      <c r="AA443" s="205"/>
      <c r="AB443" s="207" t="s">
        <v>90</v>
      </c>
      <c r="AC443" s="207">
        <f>SUM(AC445)</f>
        <v>19</v>
      </c>
      <c r="AD443" s="199" t="str">
        <f>VLOOKUP(A443,'MEMÓRIA DE CÁLCULO - MC'!$A$8:$J$199,6,FALSE())</f>
        <v>M</v>
      </c>
    </row>
    <row r="444" spans="1:30" x14ac:dyDescent="0.25">
      <c r="A444" s="204"/>
      <c r="B444" s="191"/>
      <c r="C444" s="192"/>
      <c r="D444" s="192"/>
      <c r="E444" s="192"/>
      <c r="F444" s="192"/>
      <c r="G444" s="192"/>
      <c r="H444" s="192"/>
      <c r="I444" s="192"/>
      <c r="J444" s="192"/>
      <c r="K444" s="192"/>
      <c r="L444" s="192"/>
      <c r="M444" s="192"/>
      <c r="N444" s="192"/>
      <c r="O444" s="192"/>
      <c r="P444" s="192"/>
      <c r="Q444" s="192"/>
      <c r="R444" s="192"/>
      <c r="S444" s="192"/>
      <c r="T444" s="192"/>
      <c r="U444" s="192"/>
      <c r="V444" s="192"/>
      <c r="W444" s="192"/>
      <c r="X444" s="192"/>
      <c r="Y444" s="192"/>
      <c r="Z444" s="192"/>
      <c r="AA444" s="206"/>
      <c r="AB444" s="207"/>
      <c r="AC444" s="207"/>
      <c r="AD444" s="199"/>
    </row>
    <row r="445" spans="1:30" x14ac:dyDescent="0.25">
      <c r="A445" s="24"/>
      <c r="B445" s="25"/>
      <c r="C445" s="26">
        <v>19</v>
      </c>
      <c r="D445" s="27" t="s">
        <v>79</v>
      </c>
      <c r="E445" s="27"/>
      <c r="F445" s="28" t="s">
        <v>79</v>
      </c>
      <c r="G445" s="27"/>
      <c r="H445" s="28" t="s">
        <v>79</v>
      </c>
      <c r="I445" s="28"/>
      <c r="J445" s="28" t="s">
        <v>79</v>
      </c>
      <c r="K445" s="28"/>
      <c r="L445" s="28" t="s">
        <v>79</v>
      </c>
      <c r="M445" s="28"/>
      <c r="N445" s="28" t="s">
        <v>79</v>
      </c>
      <c r="O445" s="28"/>
      <c r="P445" s="28" t="s">
        <v>79</v>
      </c>
      <c r="Q445" s="28"/>
      <c r="R445" s="28" t="s">
        <v>79</v>
      </c>
      <c r="S445" s="28"/>
      <c r="T445" s="28" t="s">
        <v>79</v>
      </c>
      <c r="U445" s="28"/>
      <c r="V445" s="28" t="s">
        <v>79</v>
      </c>
      <c r="W445" s="28"/>
      <c r="X445" s="28" t="s">
        <v>79</v>
      </c>
      <c r="Y445" s="28"/>
      <c r="Z445" s="27" t="s">
        <v>79</v>
      </c>
      <c r="AA445" s="29">
        <v>1</v>
      </c>
      <c r="AB445" s="29" t="s">
        <v>88</v>
      </c>
      <c r="AC445" s="30">
        <f>C445</f>
        <v>19</v>
      </c>
      <c r="AD445" s="31" t="str">
        <f>AD443</f>
        <v>M</v>
      </c>
    </row>
    <row r="446" spans="1:30" x14ac:dyDescent="0.25">
      <c r="A446" s="200"/>
      <c r="B446" s="201"/>
      <c r="C446" s="201"/>
      <c r="D446" s="201"/>
      <c r="E446" s="201"/>
      <c r="F446" s="201"/>
      <c r="G446" s="201"/>
      <c r="H446" s="201"/>
      <c r="I446" s="201"/>
      <c r="J446" s="201"/>
      <c r="K446" s="201"/>
      <c r="L446" s="201"/>
      <c r="M446" s="201"/>
      <c r="N446" s="201"/>
      <c r="O446" s="201"/>
      <c r="P446" s="201"/>
      <c r="Q446" s="201"/>
      <c r="R446" s="201"/>
      <c r="S446" s="201"/>
      <c r="T446" s="201"/>
      <c r="U446" s="201"/>
      <c r="V446" s="201"/>
      <c r="W446" s="201"/>
      <c r="X446" s="201"/>
      <c r="Y446" s="201"/>
      <c r="Z446" s="201"/>
      <c r="AA446" s="202"/>
      <c r="AB446" s="201"/>
      <c r="AC446" s="201"/>
      <c r="AD446" s="203"/>
    </row>
    <row r="447" spans="1:30" x14ac:dyDescent="0.25">
      <c r="A447" s="204" t="str">
        <f>'MEMÓRIA DE CÁLCULO - MC'!A85</f>
        <v>8.8</v>
      </c>
      <c r="B447" s="188" t="str">
        <f>VLOOKUP(A447,'MEMÓRIA DE CÁLCULO - MC'!$A$8:$J$199,4,FALSE())</f>
        <v>IMPERMEABILIZAÇÃO DE SUPERFÍCIE COM MEMBRANA À BASE DE POLIURETANO, 2 DEMÃOS. AF_09/2023</v>
      </c>
      <c r="C447" s="189"/>
      <c r="D447" s="189"/>
      <c r="E447" s="189"/>
      <c r="F447" s="189"/>
      <c r="G447" s="189"/>
      <c r="H447" s="189"/>
      <c r="I447" s="189"/>
      <c r="J447" s="189"/>
      <c r="K447" s="189"/>
      <c r="L447" s="189"/>
      <c r="M447" s="189"/>
      <c r="N447" s="189"/>
      <c r="O447" s="189"/>
      <c r="P447" s="189"/>
      <c r="Q447" s="189"/>
      <c r="R447" s="189"/>
      <c r="S447" s="189"/>
      <c r="T447" s="189"/>
      <c r="U447" s="189"/>
      <c r="V447" s="189"/>
      <c r="W447" s="189"/>
      <c r="X447" s="189"/>
      <c r="Y447" s="189"/>
      <c r="Z447" s="189"/>
      <c r="AA447" s="205"/>
      <c r="AB447" s="207" t="s">
        <v>90</v>
      </c>
      <c r="AC447" s="207">
        <f>SUM(AC449)</f>
        <v>84.8</v>
      </c>
      <c r="AD447" s="199" t="str">
        <f>VLOOKUP(A447,'MEMÓRIA DE CÁLCULO - MC'!$A$8:$J$199,6,FALSE())</f>
        <v>M2</v>
      </c>
    </row>
    <row r="448" spans="1:30" x14ac:dyDescent="0.25">
      <c r="A448" s="204"/>
      <c r="B448" s="191"/>
      <c r="C448" s="192"/>
      <c r="D448" s="192"/>
      <c r="E448" s="192"/>
      <c r="F448" s="192"/>
      <c r="G448" s="192"/>
      <c r="H448" s="192"/>
      <c r="I448" s="192"/>
      <c r="J448" s="192"/>
      <c r="K448" s="192"/>
      <c r="L448" s="192"/>
      <c r="M448" s="192"/>
      <c r="N448" s="192"/>
      <c r="O448" s="192"/>
      <c r="P448" s="192"/>
      <c r="Q448" s="192"/>
      <c r="R448" s="192"/>
      <c r="S448" s="192"/>
      <c r="T448" s="192"/>
      <c r="U448" s="192"/>
      <c r="V448" s="192"/>
      <c r="W448" s="192"/>
      <c r="X448" s="192"/>
      <c r="Y448" s="192"/>
      <c r="Z448" s="192"/>
      <c r="AA448" s="206"/>
      <c r="AB448" s="207"/>
      <c r="AC448" s="207"/>
      <c r="AD448" s="199"/>
    </row>
    <row r="449" spans="1:30" x14ac:dyDescent="0.25">
      <c r="A449" s="24"/>
      <c r="B449" s="25" t="s">
        <v>344</v>
      </c>
      <c r="C449" s="26"/>
      <c r="D449" s="27" t="s">
        <v>79</v>
      </c>
      <c r="E449" s="27"/>
      <c r="F449" s="28" t="s">
        <v>79</v>
      </c>
      <c r="G449" s="27"/>
      <c r="H449" s="28" t="s">
        <v>79</v>
      </c>
      <c r="I449" s="28">
        <v>84.8</v>
      </c>
      <c r="J449" s="28" t="s">
        <v>79</v>
      </c>
      <c r="K449" s="28"/>
      <c r="L449" s="28" t="s">
        <v>79</v>
      </c>
      <c r="M449" s="28"/>
      <c r="N449" s="28" t="s">
        <v>79</v>
      </c>
      <c r="O449" s="28"/>
      <c r="P449" s="28" t="s">
        <v>79</v>
      </c>
      <c r="Q449" s="28"/>
      <c r="R449" s="28" t="s">
        <v>79</v>
      </c>
      <c r="S449" s="28"/>
      <c r="T449" s="28" t="s">
        <v>79</v>
      </c>
      <c r="U449" s="28"/>
      <c r="V449" s="28" t="s">
        <v>79</v>
      </c>
      <c r="W449" s="28"/>
      <c r="X449" s="28" t="s">
        <v>79</v>
      </c>
      <c r="Y449" s="28"/>
      <c r="Z449" s="27" t="s">
        <v>79</v>
      </c>
      <c r="AA449" s="29">
        <v>1</v>
      </c>
      <c r="AB449" s="29" t="s">
        <v>88</v>
      </c>
      <c r="AC449" s="30">
        <f>I449*AA449</f>
        <v>84.8</v>
      </c>
      <c r="AD449" s="31" t="str">
        <f>AD447</f>
        <v>M2</v>
      </c>
    </row>
    <row r="450" spans="1:30" x14ac:dyDescent="0.25">
      <c r="A450" s="200"/>
      <c r="B450" s="201"/>
      <c r="C450" s="201"/>
      <c r="D450" s="201"/>
      <c r="E450" s="201"/>
      <c r="F450" s="201"/>
      <c r="G450" s="201"/>
      <c r="H450" s="201"/>
      <c r="I450" s="201"/>
      <c r="J450" s="201"/>
      <c r="K450" s="201"/>
      <c r="L450" s="201"/>
      <c r="M450" s="201"/>
      <c r="N450" s="201"/>
      <c r="O450" s="201"/>
      <c r="P450" s="201"/>
      <c r="Q450" s="201"/>
      <c r="R450" s="201"/>
      <c r="S450" s="201"/>
      <c r="T450" s="201"/>
      <c r="U450" s="201"/>
      <c r="V450" s="201"/>
      <c r="W450" s="201"/>
      <c r="X450" s="201"/>
      <c r="Y450" s="201"/>
      <c r="Z450" s="201"/>
      <c r="AA450" s="202"/>
      <c r="AB450" s="201"/>
      <c r="AC450" s="201"/>
      <c r="AD450" s="203"/>
    </row>
    <row r="451" spans="1:30" x14ac:dyDescent="0.25">
      <c r="A451" s="204" t="str">
        <f>'MEMÓRIA DE CÁLCULO - MC'!A86</f>
        <v>8.9</v>
      </c>
      <c r="B451" s="188" t="str">
        <f>VLOOKUP(A451,'MEMÓRIA DE CÁLCULO - MC'!$A$8:$J$199,4,FALSE())</f>
        <v>TUBO PVC, SÉRIE R, ÁGUA PLUVIAL, DN 100 MM, FORNECIDO E INSTALADO EM CONDUTORES VERTICAIS DE ÁGUAS PLUVIAIS. AF_06/2022</v>
      </c>
      <c r="C451" s="189"/>
      <c r="D451" s="189"/>
      <c r="E451" s="189"/>
      <c r="F451" s="189"/>
      <c r="G451" s="189"/>
      <c r="H451" s="189"/>
      <c r="I451" s="189"/>
      <c r="J451" s="189"/>
      <c r="K451" s="189"/>
      <c r="L451" s="189"/>
      <c r="M451" s="189"/>
      <c r="N451" s="189"/>
      <c r="O451" s="189"/>
      <c r="P451" s="189"/>
      <c r="Q451" s="189"/>
      <c r="R451" s="189"/>
      <c r="S451" s="189"/>
      <c r="T451" s="189"/>
      <c r="U451" s="189"/>
      <c r="V451" s="189"/>
      <c r="W451" s="189"/>
      <c r="X451" s="189"/>
      <c r="Y451" s="189"/>
      <c r="Z451" s="189"/>
      <c r="AA451" s="205"/>
      <c r="AB451" s="207" t="s">
        <v>90</v>
      </c>
      <c r="AC451" s="207">
        <f>SUM(AC453:AC454)</f>
        <v>36</v>
      </c>
      <c r="AD451" s="199" t="str">
        <f>VLOOKUP(A451,'MEMÓRIA DE CÁLCULO - MC'!$A$8:$J$199,6,FALSE())</f>
        <v>M</v>
      </c>
    </row>
    <row r="452" spans="1:30" x14ac:dyDescent="0.25">
      <c r="A452" s="204"/>
      <c r="B452" s="191"/>
      <c r="C452" s="192"/>
      <c r="D452" s="192"/>
      <c r="E452" s="192"/>
      <c r="F452" s="192"/>
      <c r="G452" s="192"/>
      <c r="H452" s="192"/>
      <c r="I452" s="192"/>
      <c r="J452" s="192"/>
      <c r="K452" s="192"/>
      <c r="L452" s="192"/>
      <c r="M452" s="192"/>
      <c r="N452" s="192"/>
      <c r="O452" s="192"/>
      <c r="P452" s="192"/>
      <c r="Q452" s="192"/>
      <c r="R452" s="192"/>
      <c r="S452" s="192"/>
      <c r="T452" s="192"/>
      <c r="U452" s="192"/>
      <c r="V452" s="192"/>
      <c r="W452" s="192"/>
      <c r="X452" s="192"/>
      <c r="Y452" s="192"/>
      <c r="Z452" s="192"/>
      <c r="AA452" s="206"/>
      <c r="AB452" s="207"/>
      <c r="AC452" s="207"/>
      <c r="AD452" s="199"/>
    </row>
    <row r="453" spans="1:30" x14ac:dyDescent="0.25">
      <c r="A453" s="24"/>
      <c r="B453" s="25" t="s">
        <v>345</v>
      </c>
      <c r="C453" s="26"/>
      <c r="D453" s="27" t="s">
        <v>79</v>
      </c>
      <c r="E453" s="27"/>
      <c r="F453" s="28" t="s">
        <v>79</v>
      </c>
      <c r="G453" s="27">
        <v>4</v>
      </c>
      <c r="H453" s="28" t="s">
        <v>79</v>
      </c>
      <c r="I453" s="28"/>
      <c r="J453" s="28" t="s">
        <v>79</v>
      </c>
      <c r="K453" s="28"/>
      <c r="L453" s="28" t="s">
        <v>79</v>
      </c>
      <c r="M453" s="28"/>
      <c r="N453" s="28" t="s">
        <v>79</v>
      </c>
      <c r="O453" s="28"/>
      <c r="P453" s="28" t="s">
        <v>79</v>
      </c>
      <c r="Q453" s="28"/>
      <c r="R453" s="28" t="s">
        <v>79</v>
      </c>
      <c r="S453" s="28"/>
      <c r="T453" s="28" t="s">
        <v>79</v>
      </c>
      <c r="U453" s="28"/>
      <c r="V453" s="28" t="s">
        <v>79</v>
      </c>
      <c r="W453" s="28"/>
      <c r="X453" s="28" t="s">
        <v>79</v>
      </c>
      <c r="Y453" s="28">
        <v>4</v>
      </c>
      <c r="Z453" s="27" t="s">
        <v>79</v>
      </c>
      <c r="AA453" s="29">
        <v>1</v>
      </c>
      <c r="AB453" s="29" t="s">
        <v>88</v>
      </c>
      <c r="AC453" s="30">
        <f>G453*Y453*AA453</f>
        <v>16</v>
      </c>
      <c r="AD453" s="31" t="str">
        <f>AD451</f>
        <v>M</v>
      </c>
    </row>
    <row r="454" spans="1:30" x14ac:dyDescent="0.25">
      <c r="A454" s="24"/>
      <c r="B454" s="25" t="s">
        <v>346</v>
      </c>
      <c r="C454" s="26"/>
      <c r="D454" s="27" t="s">
        <v>79</v>
      </c>
      <c r="E454" s="27"/>
      <c r="F454" s="28" t="s">
        <v>79</v>
      </c>
      <c r="G454" s="27">
        <v>5</v>
      </c>
      <c r="H454" s="28" t="s">
        <v>79</v>
      </c>
      <c r="I454" s="28"/>
      <c r="J454" s="28" t="s">
        <v>79</v>
      </c>
      <c r="K454" s="28"/>
      <c r="L454" s="28" t="s">
        <v>79</v>
      </c>
      <c r="M454" s="28"/>
      <c r="N454" s="28" t="s">
        <v>79</v>
      </c>
      <c r="O454" s="28"/>
      <c r="P454" s="28" t="s">
        <v>79</v>
      </c>
      <c r="Q454" s="28"/>
      <c r="R454" s="28" t="s">
        <v>79</v>
      </c>
      <c r="S454" s="28"/>
      <c r="T454" s="28" t="s">
        <v>79</v>
      </c>
      <c r="U454" s="28"/>
      <c r="V454" s="28" t="s">
        <v>79</v>
      </c>
      <c r="W454" s="28"/>
      <c r="X454" s="28" t="s">
        <v>79</v>
      </c>
      <c r="Y454" s="28">
        <v>4</v>
      </c>
      <c r="Z454" s="27" t="s">
        <v>79</v>
      </c>
      <c r="AA454" s="29">
        <v>1</v>
      </c>
      <c r="AB454" s="29" t="s">
        <v>88</v>
      </c>
      <c r="AC454" s="30">
        <f>G454*Y454*AA454</f>
        <v>20</v>
      </c>
      <c r="AD454" s="31" t="str">
        <f>AD453</f>
        <v>M</v>
      </c>
    </row>
    <row r="455" spans="1:30" x14ac:dyDescent="0.25">
      <c r="A455" s="200"/>
      <c r="B455" s="201"/>
      <c r="C455" s="201"/>
      <c r="D455" s="201"/>
      <c r="E455" s="201"/>
      <c r="F455" s="201"/>
      <c r="G455" s="201"/>
      <c r="H455" s="201"/>
      <c r="I455" s="201"/>
      <c r="J455" s="201"/>
      <c r="K455" s="201"/>
      <c r="L455" s="201"/>
      <c r="M455" s="201"/>
      <c r="N455" s="201"/>
      <c r="O455" s="201"/>
      <c r="P455" s="201"/>
      <c r="Q455" s="201"/>
      <c r="R455" s="201"/>
      <c r="S455" s="201"/>
      <c r="T455" s="201"/>
      <c r="U455" s="201"/>
      <c r="V455" s="201"/>
      <c r="W455" s="201"/>
      <c r="X455" s="201"/>
      <c r="Y455" s="201"/>
      <c r="Z455" s="201"/>
      <c r="AA455" s="202"/>
      <c r="AB455" s="201"/>
      <c r="AC455" s="201"/>
      <c r="AD455" s="203"/>
    </row>
    <row r="456" spans="1:30" x14ac:dyDescent="0.25">
      <c r="A456" s="204" t="str">
        <f>'MEMÓRIA DE CÁLCULO - MC'!A87</f>
        <v>8.10</v>
      </c>
      <c r="B456" s="188" t="str">
        <f>VLOOKUP(A456,'MEMÓRIA DE CÁLCULO - MC'!$A$8:$J$199,4,FALSE())</f>
        <v>JOELHO 90 GRAUS, PVC, SERIE R, ÁGUA PLUVIAL, DN 100 MM, JUNTA ELÁSTICA, FORNECIDO E INSTALADO EM RAMAL DE ENCAMINHAMENTO. AF_06/2022</v>
      </c>
      <c r="C456" s="189"/>
      <c r="D456" s="189"/>
      <c r="E456" s="189"/>
      <c r="F456" s="189"/>
      <c r="G456" s="189"/>
      <c r="H456" s="189"/>
      <c r="I456" s="189"/>
      <c r="J456" s="189"/>
      <c r="K456" s="189"/>
      <c r="L456" s="189"/>
      <c r="M456" s="189"/>
      <c r="N456" s="189"/>
      <c r="O456" s="189"/>
      <c r="P456" s="189"/>
      <c r="Q456" s="189"/>
      <c r="R456" s="189"/>
      <c r="S456" s="189"/>
      <c r="T456" s="189"/>
      <c r="U456" s="189"/>
      <c r="V456" s="189"/>
      <c r="W456" s="189"/>
      <c r="X456" s="189"/>
      <c r="Y456" s="189"/>
      <c r="Z456" s="189"/>
      <c r="AA456" s="205"/>
      <c r="AB456" s="207" t="s">
        <v>90</v>
      </c>
      <c r="AC456" s="207">
        <f>SUM(AC458)</f>
        <v>4</v>
      </c>
      <c r="AD456" s="199" t="str">
        <f>VLOOKUP(A456,'MEMÓRIA DE CÁLCULO - MC'!$A$8:$J$199,6,FALSE())</f>
        <v>UNID</v>
      </c>
    </row>
    <row r="457" spans="1:30" x14ac:dyDescent="0.25">
      <c r="A457" s="204"/>
      <c r="B457" s="191"/>
      <c r="C457" s="192"/>
      <c r="D457" s="192"/>
      <c r="E457" s="192"/>
      <c r="F457" s="192"/>
      <c r="G457" s="192"/>
      <c r="H457" s="192"/>
      <c r="I457" s="192"/>
      <c r="J457" s="192"/>
      <c r="K457" s="192"/>
      <c r="L457" s="192"/>
      <c r="M457" s="192"/>
      <c r="N457" s="192"/>
      <c r="O457" s="192"/>
      <c r="P457" s="192"/>
      <c r="Q457" s="192"/>
      <c r="R457" s="192"/>
      <c r="S457" s="192"/>
      <c r="T457" s="192"/>
      <c r="U457" s="192"/>
      <c r="V457" s="192"/>
      <c r="W457" s="192"/>
      <c r="X457" s="192"/>
      <c r="Y457" s="192"/>
      <c r="Z457" s="192"/>
      <c r="AA457" s="206"/>
      <c r="AB457" s="207"/>
      <c r="AC457" s="207"/>
      <c r="AD457" s="199"/>
    </row>
    <row r="458" spans="1:30" x14ac:dyDescent="0.25">
      <c r="A458" s="24"/>
      <c r="B458" s="25" t="s">
        <v>345</v>
      </c>
      <c r="C458" s="26"/>
      <c r="D458" s="27" t="s">
        <v>79</v>
      </c>
      <c r="E458" s="27"/>
      <c r="F458" s="28" t="s">
        <v>79</v>
      </c>
      <c r="G458" s="27">
        <v>4</v>
      </c>
      <c r="H458" s="28" t="s">
        <v>79</v>
      </c>
      <c r="I458" s="28"/>
      <c r="J458" s="28" t="s">
        <v>79</v>
      </c>
      <c r="K458" s="28"/>
      <c r="L458" s="28" t="s">
        <v>79</v>
      </c>
      <c r="M458" s="28"/>
      <c r="N458" s="28" t="s">
        <v>79</v>
      </c>
      <c r="O458" s="28"/>
      <c r="P458" s="28" t="s">
        <v>79</v>
      </c>
      <c r="Q458" s="28"/>
      <c r="R458" s="28" t="s">
        <v>79</v>
      </c>
      <c r="S458" s="28"/>
      <c r="T458" s="28" t="s">
        <v>79</v>
      </c>
      <c r="U458" s="28"/>
      <c r="V458" s="28" t="s">
        <v>79</v>
      </c>
      <c r="W458" s="28"/>
      <c r="X458" s="28" t="s">
        <v>79</v>
      </c>
      <c r="Y458" s="28"/>
      <c r="Z458" s="27" t="s">
        <v>79</v>
      </c>
      <c r="AA458" s="29">
        <v>1</v>
      </c>
      <c r="AB458" s="29" t="s">
        <v>88</v>
      </c>
      <c r="AC458" s="30">
        <f>G458*AA458</f>
        <v>4</v>
      </c>
      <c r="AD458" s="31" t="str">
        <f>AD456</f>
        <v>UNID</v>
      </c>
    </row>
    <row r="459" spans="1:30" x14ac:dyDescent="0.25">
      <c r="A459" s="200"/>
      <c r="B459" s="201"/>
      <c r="C459" s="201"/>
      <c r="D459" s="201"/>
      <c r="E459" s="201"/>
      <c r="F459" s="201"/>
      <c r="G459" s="201"/>
      <c r="H459" s="201"/>
      <c r="I459" s="201"/>
      <c r="J459" s="201"/>
      <c r="K459" s="201"/>
      <c r="L459" s="201"/>
      <c r="M459" s="201"/>
      <c r="N459" s="201"/>
      <c r="O459" s="201"/>
      <c r="P459" s="201"/>
      <c r="Q459" s="201"/>
      <c r="R459" s="201"/>
      <c r="S459" s="201"/>
      <c r="T459" s="201"/>
      <c r="U459" s="201"/>
      <c r="V459" s="201"/>
      <c r="W459" s="201"/>
      <c r="X459" s="201"/>
      <c r="Y459" s="201"/>
      <c r="Z459" s="201"/>
      <c r="AA459" s="202"/>
      <c r="AB459" s="201"/>
      <c r="AC459" s="201"/>
      <c r="AD459" s="203"/>
    </row>
    <row r="460" spans="1:30" x14ac:dyDescent="0.25">
      <c r="A460" s="204" t="str">
        <f>'MEMÓRIA DE CÁLCULO - MC'!A88</f>
        <v>8.11</v>
      </c>
      <c r="B460" s="188" t="str">
        <f>VLOOKUP(A460,'MEMÓRIA DE CÁLCULO - MC'!$A$8:$J$199,4,FALSE())</f>
        <v>LOCACAO DE ANDAIME METALICO TUBULAR DE ENCAIXE, TIPO DE TORRE, CADA PAINEL COM LARGURA DE 1 ATE 1,5 M E ALTURA DE *1,00* M, INCLUINDO DIAGONAL, BARRAS DE LIGACAO, SAPATAS OU RODIZIOS E DEMAIS ITENS NECESSARIOS A MONTAGEM (NAO INCLUI INSTALACAO) (ref. SINAPI 10527)</v>
      </c>
      <c r="C460" s="189"/>
      <c r="D460" s="189"/>
      <c r="E460" s="189"/>
      <c r="F460" s="189"/>
      <c r="G460" s="189"/>
      <c r="H460" s="189"/>
      <c r="I460" s="189"/>
      <c r="J460" s="189"/>
      <c r="K460" s="189"/>
      <c r="L460" s="189"/>
      <c r="M460" s="189"/>
      <c r="N460" s="189"/>
      <c r="O460" s="189"/>
      <c r="P460" s="189"/>
      <c r="Q460" s="189"/>
      <c r="R460" s="189"/>
      <c r="S460" s="189"/>
      <c r="T460" s="189"/>
      <c r="U460" s="189"/>
      <c r="V460" s="189"/>
      <c r="W460" s="189"/>
      <c r="X460" s="189"/>
      <c r="Y460" s="189"/>
      <c r="Z460" s="189"/>
      <c r="AA460" s="205"/>
      <c r="AB460" s="207" t="s">
        <v>90</v>
      </c>
      <c r="AC460" s="207">
        <f>SUM(AC462)</f>
        <v>120</v>
      </c>
      <c r="AD460" s="199" t="str">
        <f>VLOOKUP(A460,'MEMÓRIA DE CÁLCULO - MC'!$A$8:$J$199,6,FALSE())</f>
        <v>MXMES</v>
      </c>
    </row>
    <row r="461" spans="1:30" x14ac:dyDescent="0.25">
      <c r="A461" s="204"/>
      <c r="B461" s="191"/>
      <c r="C461" s="192"/>
      <c r="D461" s="192"/>
      <c r="E461" s="192"/>
      <c r="F461" s="192"/>
      <c r="G461" s="192"/>
      <c r="H461" s="192"/>
      <c r="I461" s="192"/>
      <c r="J461" s="192"/>
      <c r="K461" s="192"/>
      <c r="L461" s="192"/>
      <c r="M461" s="192"/>
      <c r="N461" s="192"/>
      <c r="O461" s="192"/>
      <c r="P461" s="192"/>
      <c r="Q461" s="192"/>
      <c r="R461" s="192"/>
      <c r="S461" s="192"/>
      <c r="T461" s="192"/>
      <c r="U461" s="192"/>
      <c r="V461" s="192"/>
      <c r="W461" s="192"/>
      <c r="X461" s="192"/>
      <c r="Y461" s="192"/>
      <c r="Z461" s="192"/>
      <c r="AA461" s="206"/>
      <c r="AB461" s="207"/>
      <c r="AC461" s="207"/>
      <c r="AD461" s="199"/>
    </row>
    <row r="462" spans="1:30" x14ac:dyDescent="0.25">
      <c r="A462" s="24"/>
      <c r="B462" s="25" t="s">
        <v>348</v>
      </c>
      <c r="C462" s="26"/>
      <c r="D462" s="27" t="s">
        <v>79</v>
      </c>
      <c r="E462" s="27"/>
      <c r="F462" s="28" t="s">
        <v>79</v>
      </c>
      <c r="G462" s="27">
        <v>6</v>
      </c>
      <c r="H462" s="28" t="s">
        <v>79</v>
      </c>
      <c r="I462" s="28"/>
      <c r="J462" s="28" t="s">
        <v>79</v>
      </c>
      <c r="K462" s="28"/>
      <c r="L462" s="28" t="s">
        <v>79</v>
      </c>
      <c r="M462" s="28"/>
      <c r="N462" s="28" t="s">
        <v>79</v>
      </c>
      <c r="O462" s="28"/>
      <c r="P462" s="28" t="s">
        <v>79</v>
      </c>
      <c r="Q462" s="28"/>
      <c r="R462" s="28" t="s">
        <v>79</v>
      </c>
      <c r="S462" s="28"/>
      <c r="T462" s="28" t="s">
        <v>79</v>
      </c>
      <c r="U462" s="28">
        <v>4</v>
      </c>
      <c r="V462" s="28" t="s">
        <v>79</v>
      </c>
      <c r="W462" s="28"/>
      <c r="X462" s="28" t="s">
        <v>79</v>
      </c>
      <c r="Y462" s="28">
        <v>5</v>
      </c>
      <c r="Z462" s="27" t="s">
        <v>79</v>
      </c>
      <c r="AA462" s="29">
        <v>1</v>
      </c>
      <c r="AB462" s="29" t="s">
        <v>88</v>
      </c>
      <c r="AC462" s="30">
        <f>G462*Y462*U462</f>
        <v>120</v>
      </c>
      <c r="AD462" s="31" t="str">
        <f>AD460</f>
        <v>MXMES</v>
      </c>
    </row>
    <row r="463" spans="1:30" x14ac:dyDescent="0.25">
      <c r="A463" s="200"/>
      <c r="B463" s="201"/>
      <c r="C463" s="201"/>
      <c r="D463" s="201"/>
      <c r="E463" s="201"/>
      <c r="F463" s="201"/>
      <c r="G463" s="201"/>
      <c r="H463" s="201"/>
      <c r="I463" s="201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201"/>
      <c r="V463" s="201"/>
      <c r="W463" s="201"/>
      <c r="X463" s="201"/>
      <c r="Y463" s="201"/>
      <c r="Z463" s="201"/>
      <c r="AA463" s="202"/>
      <c r="AB463" s="201"/>
      <c r="AC463" s="201"/>
      <c r="AD463" s="203"/>
    </row>
    <row r="464" spans="1:30" x14ac:dyDescent="0.25">
      <c r="A464" s="204" t="str">
        <f>'MEMÓRIA DE CÁLCULO - MC'!A89</f>
        <v>8.12</v>
      </c>
      <c r="B464" s="188" t="str">
        <f>VLOOKUP(A464,'MEMÓRIA DE CÁLCULO - MC'!$A$8:$J$199,4,FALSE())</f>
        <v>MONTAGEM E DESMONTAGEM DE ANDAIME TUBULAR TIPO "TORRE" (EXCLUSIVE ANDAIME E LIMPEZA). AF_03/2024</v>
      </c>
      <c r="C464" s="189"/>
      <c r="D464" s="189"/>
      <c r="E464" s="189"/>
      <c r="F464" s="189"/>
      <c r="G464" s="189"/>
      <c r="H464" s="189"/>
      <c r="I464" s="189"/>
      <c r="J464" s="189"/>
      <c r="K464" s="189"/>
      <c r="L464" s="189"/>
      <c r="M464" s="189"/>
      <c r="N464" s="189"/>
      <c r="O464" s="189"/>
      <c r="P464" s="189"/>
      <c r="Q464" s="189"/>
      <c r="R464" s="189"/>
      <c r="S464" s="189"/>
      <c r="T464" s="189"/>
      <c r="U464" s="189"/>
      <c r="V464" s="189"/>
      <c r="W464" s="189"/>
      <c r="X464" s="189"/>
      <c r="Y464" s="189"/>
      <c r="Z464" s="189"/>
      <c r="AA464" s="205"/>
      <c r="AB464" s="207" t="s">
        <v>90</v>
      </c>
      <c r="AC464" s="207">
        <f>SUM(AC466)</f>
        <v>30</v>
      </c>
      <c r="AD464" s="199" t="str">
        <f>VLOOKUP(A464,'MEMÓRIA DE CÁLCULO - MC'!$A$8:$J$199,6,FALSE())</f>
        <v>M</v>
      </c>
    </row>
    <row r="465" spans="1:30" x14ac:dyDescent="0.25">
      <c r="A465" s="204"/>
      <c r="B465" s="191"/>
      <c r="C465" s="192"/>
      <c r="D465" s="192"/>
      <c r="E465" s="192"/>
      <c r="F465" s="192"/>
      <c r="G465" s="192"/>
      <c r="H465" s="192"/>
      <c r="I465" s="192"/>
      <c r="J465" s="192"/>
      <c r="K465" s="192"/>
      <c r="L465" s="192"/>
      <c r="M465" s="192"/>
      <c r="N465" s="192"/>
      <c r="O465" s="192"/>
      <c r="P465" s="192"/>
      <c r="Q465" s="192"/>
      <c r="R465" s="192"/>
      <c r="S465" s="192"/>
      <c r="T465" s="192"/>
      <c r="U465" s="192"/>
      <c r="V465" s="192"/>
      <c r="W465" s="192"/>
      <c r="X465" s="192"/>
      <c r="Y465" s="192"/>
      <c r="Z465" s="192"/>
      <c r="AA465" s="206"/>
      <c r="AB465" s="207"/>
      <c r="AC465" s="207"/>
      <c r="AD465" s="199"/>
    </row>
    <row r="466" spans="1:30" x14ac:dyDescent="0.25">
      <c r="A466" s="24"/>
      <c r="B466" s="25" t="s">
        <v>348</v>
      </c>
      <c r="C466" s="26"/>
      <c r="D466" s="27" t="s">
        <v>79</v>
      </c>
      <c r="E466" s="27"/>
      <c r="F466" s="28" t="s">
        <v>79</v>
      </c>
      <c r="G466" s="27">
        <v>6</v>
      </c>
      <c r="H466" s="28" t="s">
        <v>79</v>
      </c>
      <c r="I466" s="28"/>
      <c r="J466" s="28" t="s">
        <v>79</v>
      </c>
      <c r="K466" s="28"/>
      <c r="L466" s="28" t="s">
        <v>79</v>
      </c>
      <c r="M466" s="28"/>
      <c r="N466" s="28" t="s">
        <v>79</v>
      </c>
      <c r="O466" s="28"/>
      <c r="P466" s="28" t="s">
        <v>79</v>
      </c>
      <c r="Q466" s="28"/>
      <c r="R466" s="28" t="s">
        <v>79</v>
      </c>
      <c r="S466" s="28"/>
      <c r="T466" s="28" t="s">
        <v>79</v>
      </c>
      <c r="U466" s="28"/>
      <c r="V466" s="28" t="s">
        <v>79</v>
      </c>
      <c r="W466" s="28"/>
      <c r="X466" s="28" t="s">
        <v>79</v>
      </c>
      <c r="Y466" s="28">
        <v>5</v>
      </c>
      <c r="Z466" s="27" t="s">
        <v>79</v>
      </c>
      <c r="AA466" s="29">
        <v>1</v>
      </c>
      <c r="AB466" s="29" t="s">
        <v>88</v>
      </c>
      <c r="AC466" s="30">
        <f>G466*Y466</f>
        <v>30</v>
      </c>
      <c r="AD466" s="31" t="str">
        <f>AD464</f>
        <v>M</v>
      </c>
    </row>
    <row r="467" spans="1:30" x14ac:dyDescent="0.25">
      <c r="A467" s="200"/>
      <c r="B467" s="201"/>
      <c r="C467" s="201"/>
      <c r="D467" s="201"/>
      <c r="E467" s="201"/>
      <c r="F467" s="201"/>
      <c r="G467" s="201"/>
      <c r="H467" s="201"/>
      <c r="I467" s="201"/>
      <c r="J467" s="201"/>
      <c r="K467" s="201"/>
      <c r="L467" s="201"/>
      <c r="M467" s="201"/>
      <c r="N467" s="201"/>
      <c r="O467" s="201"/>
      <c r="P467" s="201"/>
      <c r="Q467" s="201"/>
      <c r="R467" s="201"/>
      <c r="S467" s="201"/>
      <c r="T467" s="201"/>
      <c r="U467" s="201"/>
      <c r="V467" s="201"/>
      <c r="W467" s="201"/>
      <c r="X467" s="201"/>
      <c r="Y467" s="201"/>
      <c r="Z467" s="201"/>
      <c r="AA467" s="202"/>
      <c r="AB467" s="201"/>
      <c r="AC467" s="201"/>
      <c r="AD467" s="203"/>
    </row>
    <row r="468" spans="1:30" x14ac:dyDescent="0.25">
      <c r="A468" s="23" t="str">
        <f>'MEMÓRIA DE CÁLCULO - MC'!A90</f>
        <v>9.</v>
      </c>
      <c r="B468" s="208" t="str">
        <f>VLOOKUP(A468,'MEMÓRIA DE CÁLCULO - MC'!$A$8:$J$199,4,FALSE())</f>
        <v>INSTALAÇÕES ELÉTRICAS</v>
      </c>
      <c r="C468" s="208"/>
      <c r="D468" s="208"/>
      <c r="E468" s="208"/>
      <c r="F468" s="208"/>
      <c r="G468" s="208"/>
      <c r="H468" s="208"/>
      <c r="I468" s="208"/>
      <c r="J468" s="208"/>
      <c r="K468" s="208"/>
      <c r="L468" s="208"/>
      <c r="M468" s="208"/>
      <c r="N468" s="208"/>
      <c r="O468" s="208"/>
      <c r="P468" s="208"/>
      <c r="Q468" s="208"/>
      <c r="R468" s="208"/>
      <c r="S468" s="208"/>
      <c r="T468" s="208"/>
      <c r="U468" s="208"/>
      <c r="V468" s="208"/>
      <c r="W468" s="208"/>
      <c r="X468" s="208"/>
      <c r="Y468" s="208"/>
      <c r="Z468" s="208"/>
      <c r="AA468" s="209"/>
      <c r="AB468" s="208"/>
      <c r="AC468" s="208"/>
      <c r="AD468" s="210"/>
    </row>
    <row r="469" spans="1:30" x14ac:dyDescent="0.25">
      <c r="A469" s="204" t="e">
        <f>'MEMÓRIA DE CÁLCULO - MC'!#REF!</f>
        <v>#REF!</v>
      </c>
      <c r="B469" s="188" t="e">
        <f>VLOOKUP(A469,'MEMÓRIA DE CÁLCULO - MC'!$A$8:$J$199,4,FALSE())</f>
        <v>#REF!</v>
      </c>
      <c r="C469" s="189"/>
      <c r="D469" s="189"/>
      <c r="E469" s="189"/>
      <c r="F469" s="189"/>
      <c r="G469" s="189"/>
      <c r="H469" s="189"/>
      <c r="I469" s="189"/>
      <c r="J469" s="189"/>
      <c r="K469" s="189"/>
      <c r="L469" s="189"/>
      <c r="M469" s="189"/>
      <c r="N469" s="189"/>
      <c r="O469" s="189"/>
      <c r="P469" s="189"/>
      <c r="Q469" s="189"/>
      <c r="R469" s="189"/>
      <c r="S469" s="189"/>
      <c r="T469" s="189"/>
      <c r="U469" s="189"/>
      <c r="V469" s="189"/>
      <c r="W469" s="189"/>
      <c r="X469" s="189"/>
      <c r="Y469" s="189"/>
      <c r="Z469" s="189"/>
      <c r="AA469" s="205"/>
      <c r="AB469" s="207" t="s">
        <v>90</v>
      </c>
      <c r="AC469" s="207">
        <f>SUM(AC471)</f>
        <v>0</v>
      </c>
      <c r="AD469" s="199" t="e">
        <f>VLOOKUP(A469,'MEMÓRIA DE CÁLCULO - MC'!$A$8:$J$199,6,FALSE())</f>
        <v>#REF!</v>
      </c>
    </row>
    <row r="470" spans="1:30" x14ac:dyDescent="0.25">
      <c r="A470" s="204"/>
      <c r="B470" s="191"/>
      <c r="C470" s="192"/>
      <c r="D470" s="192"/>
      <c r="E470" s="192"/>
      <c r="F470" s="192"/>
      <c r="G470" s="192"/>
      <c r="H470" s="192"/>
      <c r="I470" s="192"/>
      <c r="J470" s="192"/>
      <c r="K470" s="192"/>
      <c r="L470" s="192"/>
      <c r="M470" s="192"/>
      <c r="N470" s="192"/>
      <c r="O470" s="192"/>
      <c r="P470" s="192"/>
      <c r="Q470" s="192"/>
      <c r="R470" s="192"/>
      <c r="S470" s="192"/>
      <c r="T470" s="192"/>
      <c r="U470" s="192"/>
      <c r="V470" s="192"/>
      <c r="W470" s="192"/>
      <c r="X470" s="192"/>
      <c r="Y470" s="192"/>
      <c r="Z470" s="192"/>
      <c r="AA470" s="206"/>
      <c r="AB470" s="207"/>
      <c r="AC470" s="207"/>
      <c r="AD470" s="199"/>
    </row>
    <row r="471" spans="1:30" x14ac:dyDescent="0.25">
      <c r="A471" s="24"/>
      <c r="B471" s="25"/>
      <c r="C471" s="26"/>
      <c r="D471" s="27" t="s">
        <v>79</v>
      </c>
      <c r="E471" s="27"/>
      <c r="F471" s="28" t="s">
        <v>79</v>
      </c>
      <c r="G471" s="27"/>
      <c r="H471" s="28" t="s">
        <v>79</v>
      </c>
      <c r="I471" s="28"/>
      <c r="J471" s="28" t="s">
        <v>79</v>
      </c>
      <c r="K471" s="28"/>
      <c r="L471" s="28" t="s">
        <v>79</v>
      </c>
      <c r="M471" s="28"/>
      <c r="N471" s="28" t="s">
        <v>79</v>
      </c>
      <c r="O471" s="28"/>
      <c r="P471" s="28" t="s">
        <v>79</v>
      </c>
      <c r="Q471" s="28"/>
      <c r="R471" s="28" t="s">
        <v>79</v>
      </c>
      <c r="S471" s="28"/>
      <c r="T471" s="28" t="s">
        <v>79</v>
      </c>
      <c r="U471" s="28"/>
      <c r="V471" s="28" t="s">
        <v>79</v>
      </c>
      <c r="W471" s="28"/>
      <c r="X471" s="28" t="s">
        <v>79</v>
      </c>
      <c r="Y471" s="28"/>
      <c r="Z471" s="27" t="s">
        <v>79</v>
      </c>
      <c r="AA471" s="29">
        <v>1</v>
      </c>
      <c r="AB471" s="29" t="s">
        <v>88</v>
      </c>
      <c r="AC471" s="30"/>
      <c r="AD471" s="31" t="e">
        <f>AD469</f>
        <v>#REF!</v>
      </c>
    </row>
    <row r="472" spans="1:30" x14ac:dyDescent="0.25">
      <c r="A472" s="200"/>
      <c r="B472" s="201"/>
      <c r="C472" s="201"/>
      <c r="D472" s="201"/>
      <c r="E472" s="201"/>
      <c r="F472" s="201"/>
      <c r="G472" s="201"/>
      <c r="H472" s="201"/>
      <c r="I472" s="201"/>
      <c r="J472" s="201"/>
      <c r="K472" s="201"/>
      <c r="L472" s="201"/>
      <c r="M472" s="201"/>
      <c r="N472" s="201"/>
      <c r="O472" s="201"/>
      <c r="P472" s="201"/>
      <c r="Q472" s="201"/>
      <c r="R472" s="201"/>
      <c r="S472" s="201"/>
      <c r="T472" s="201"/>
      <c r="U472" s="201"/>
      <c r="V472" s="201"/>
      <c r="W472" s="201"/>
      <c r="X472" s="201"/>
      <c r="Y472" s="201"/>
      <c r="Z472" s="201"/>
      <c r="AA472" s="202"/>
      <c r="AB472" s="201"/>
      <c r="AC472" s="201"/>
      <c r="AD472" s="203"/>
    </row>
    <row r="473" spans="1:30" x14ac:dyDescent="0.25">
      <c r="A473" s="23" t="str">
        <f>'MEMÓRIA DE CÁLCULO - MC'!A105</f>
        <v>10.</v>
      </c>
      <c r="B473" s="208" t="str">
        <f>VLOOKUP(A473,'MEMÓRIA DE CÁLCULO - MC'!$A$8:$J$199,4,FALSE())</f>
        <v>INSTAL HIDROSSANITÁRIAS</v>
      </c>
      <c r="C473" s="208"/>
      <c r="D473" s="208"/>
      <c r="E473" s="208"/>
      <c r="F473" s="208"/>
      <c r="G473" s="208"/>
      <c r="H473" s="208"/>
      <c r="I473" s="208"/>
      <c r="J473" s="208"/>
      <c r="K473" s="208"/>
      <c r="L473" s="208"/>
      <c r="M473" s="208"/>
      <c r="N473" s="208"/>
      <c r="O473" s="208"/>
      <c r="P473" s="208"/>
      <c r="Q473" s="208"/>
      <c r="R473" s="208"/>
      <c r="S473" s="208"/>
      <c r="T473" s="208"/>
      <c r="U473" s="208"/>
      <c r="V473" s="208"/>
      <c r="W473" s="208"/>
      <c r="X473" s="208"/>
      <c r="Y473" s="208"/>
      <c r="Z473" s="208"/>
      <c r="AA473" s="209"/>
      <c r="AB473" s="208"/>
      <c r="AC473" s="208"/>
      <c r="AD473" s="210"/>
    </row>
    <row r="474" spans="1:30" x14ac:dyDescent="0.25">
      <c r="A474" s="204" t="str">
        <f>'MEMÓRIA DE CÁLCULO - MC'!A106</f>
        <v>10.1</v>
      </c>
      <c r="B474" s="188" t="str">
        <f>VLOOKUP(A474,'MEMÓRIA DE CÁLCULO - MC'!$A$8:$J$199,4,FALSE())</f>
        <v>TUBO, PVC, SOLDÁVEL, DE 50MM, INSTALADO EM RAMAL DE DISTRIBUIÇÃO DE ÁGUA - FORNECIMENTO E INSTALAÇÃO. AF_06/2022</v>
      </c>
      <c r="C474" s="189"/>
      <c r="D474" s="189"/>
      <c r="E474" s="189"/>
      <c r="F474" s="189"/>
      <c r="G474" s="189"/>
      <c r="H474" s="189"/>
      <c r="I474" s="189"/>
      <c r="J474" s="189"/>
      <c r="K474" s="189"/>
      <c r="L474" s="189"/>
      <c r="M474" s="189"/>
      <c r="N474" s="189"/>
      <c r="O474" s="189"/>
      <c r="P474" s="189"/>
      <c r="Q474" s="189"/>
      <c r="R474" s="189"/>
      <c r="S474" s="189"/>
      <c r="T474" s="189"/>
      <c r="U474" s="189"/>
      <c r="V474" s="189"/>
      <c r="W474" s="189"/>
      <c r="X474" s="189"/>
      <c r="Y474" s="189"/>
      <c r="Z474" s="189"/>
      <c r="AA474" s="205"/>
      <c r="AB474" s="207" t="s">
        <v>90</v>
      </c>
      <c r="AC474" s="207">
        <f>SUM(AC476:AC477)</f>
        <v>32</v>
      </c>
      <c r="AD474" s="199" t="str">
        <f>VLOOKUP(A474,'MEMÓRIA DE CÁLCULO - MC'!$A$8:$J$199,6,FALSE())</f>
        <v>M</v>
      </c>
    </row>
    <row r="475" spans="1:30" x14ac:dyDescent="0.25">
      <c r="A475" s="204"/>
      <c r="B475" s="191"/>
      <c r="C475" s="192"/>
      <c r="D475" s="192"/>
      <c r="E475" s="192"/>
      <c r="F475" s="192"/>
      <c r="G475" s="192"/>
      <c r="H475" s="192"/>
      <c r="I475" s="192"/>
      <c r="J475" s="192"/>
      <c r="K475" s="192"/>
      <c r="L475" s="192"/>
      <c r="M475" s="192"/>
      <c r="N475" s="192"/>
      <c r="O475" s="192"/>
      <c r="P475" s="192"/>
      <c r="Q475" s="192"/>
      <c r="R475" s="192"/>
      <c r="S475" s="192"/>
      <c r="T475" s="192"/>
      <c r="U475" s="192"/>
      <c r="V475" s="192"/>
      <c r="W475" s="192"/>
      <c r="X475" s="192"/>
      <c r="Y475" s="192"/>
      <c r="Z475" s="192"/>
      <c r="AA475" s="206"/>
      <c r="AB475" s="207"/>
      <c r="AC475" s="207"/>
      <c r="AD475" s="199"/>
    </row>
    <row r="476" spans="1:30" x14ac:dyDescent="0.25">
      <c r="A476" s="24"/>
      <c r="B476" s="25" t="s">
        <v>331</v>
      </c>
      <c r="C476" s="26">
        <v>20</v>
      </c>
      <c r="D476" s="27" t="s">
        <v>79</v>
      </c>
      <c r="E476" s="27"/>
      <c r="F476" s="28" t="s">
        <v>79</v>
      </c>
      <c r="G476" s="27"/>
      <c r="H476" s="28" t="s">
        <v>79</v>
      </c>
      <c r="I476" s="28"/>
      <c r="J476" s="28" t="s">
        <v>79</v>
      </c>
      <c r="K476" s="28"/>
      <c r="L476" s="28" t="s">
        <v>79</v>
      </c>
      <c r="M476" s="28"/>
      <c r="N476" s="28" t="s">
        <v>79</v>
      </c>
      <c r="O476" s="28"/>
      <c r="P476" s="28" t="s">
        <v>79</v>
      </c>
      <c r="Q476" s="28"/>
      <c r="R476" s="28" t="s">
        <v>79</v>
      </c>
      <c r="S476" s="28"/>
      <c r="T476" s="28" t="s">
        <v>79</v>
      </c>
      <c r="U476" s="28"/>
      <c r="V476" s="28" t="s">
        <v>79</v>
      </c>
      <c r="W476" s="28"/>
      <c r="X476" s="28" t="s">
        <v>79</v>
      </c>
      <c r="Y476" s="28"/>
      <c r="Z476" s="27" t="s">
        <v>79</v>
      </c>
      <c r="AA476" s="29">
        <v>1</v>
      </c>
      <c r="AB476" s="29" t="s">
        <v>88</v>
      </c>
      <c r="AC476" s="30">
        <f>C476*AA476</f>
        <v>20</v>
      </c>
      <c r="AD476" s="31" t="str">
        <f>AD474</f>
        <v>M</v>
      </c>
    </row>
    <row r="477" spans="1:30" x14ac:dyDescent="0.25">
      <c r="A477" s="24"/>
      <c r="B477" s="25" t="s">
        <v>332</v>
      </c>
      <c r="C477" s="26">
        <v>12</v>
      </c>
      <c r="D477" s="27" t="s">
        <v>79</v>
      </c>
      <c r="E477" s="27"/>
      <c r="F477" s="28" t="s">
        <v>79</v>
      </c>
      <c r="G477" s="27"/>
      <c r="H477" s="28" t="s">
        <v>79</v>
      </c>
      <c r="I477" s="28"/>
      <c r="J477" s="28" t="s">
        <v>79</v>
      </c>
      <c r="K477" s="28"/>
      <c r="L477" s="28" t="s">
        <v>79</v>
      </c>
      <c r="M477" s="28"/>
      <c r="N477" s="28" t="s">
        <v>79</v>
      </c>
      <c r="O477" s="28"/>
      <c r="P477" s="28" t="s">
        <v>79</v>
      </c>
      <c r="Q477" s="28"/>
      <c r="R477" s="28" t="s">
        <v>79</v>
      </c>
      <c r="S477" s="28"/>
      <c r="T477" s="28" t="s">
        <v>79</v>
      </c>
      <c r="U477" s="28"/>
      <c r="V477" s="28" t="s">
        <v>79</v>
      </c>
      <c r="W477" s="28"/>
      <c r="X477" s="28" t="s">
        <v>79</v>
      </c>
      <c r="Y477" s="28"/>
      <c r="Z477" s="27" t="s">
        <v>79</v>
      </c>
      <c r="AA477" s="29">
        <v>1</v>
      </c>
      <c r="AB477" s="29" t="s">
        <v>88</v>
      </c>
      <c r="AC477" s="30">
        <f t="shared" ref="AC477" si="73">C477*AA477</f>
        <v>12</v>
      </c>
      <c r="AD477" s="31" t="str">
        <f>AD476</f>
        <v>M</v>
      </c>
    </row>
    <row r="478" spans="1:30" x14ac:dyDescent="0.25">
      <c r="A478" s="200"/>
      <c r="B478" s="201"/>
      <c r="C478" s="201"/>
      <c r="D478" s="201"/>
      <c r="E478" s="201"/>
      <c r="F478" s="201"/>
      <c r="G478" s="201"/>
      <c r="H478" s="201"/>
      <c r="I478" s="201"/>
      <c r="J478" s="201"/>
      <c r="K478" s="201"/>
      <c r="L478" s="201"/>
      <c r="M478" s="201"/>
      <c r="N478" s="201"/>
      <c r="O478" s="201"/>
      <c r="P478" s="201"/>
      <c r="Q478" s="201"/>
      <c r="R478" s="201"/>
      <c r="S478" s="201"/>
      <c r="T478" s="201"/>
      <c r="U478" s="201"/>
      <c r="V478" s="201"/>
      <c r="W478" s="201"/>
      <c r="X478" s="201"/>
      <c r="Y478" s="201"/>
      <c r="Z478" s="201"/>
      <c r="AA478" s="202"/>
      <c r="AB478" s="201"/>
      <c r="AC478" s="201"/>
      <c r="AD478" s="203"/>
    </row>
    <row r="479" spans="1:30" x14ac:dyDescent="0.25">
      <c r="A479" s="204" t="str">
        <f>'MEMÓRIA DE CÁLCULO - MC'!A107</f>
        <v>10.2</v>
      </c>
      <c r="B479" s="188" t="str">
        <f>VLOOKUP(A479,'MEMÓRIA DE CÁLCULO - MC'!$A$8:$J$199,4,FALSE())</f>
        <v>TUBO, PVC, SOLDÁVEL, DE 40MM, INSTALADO EM RAMAL DE DISTRIBUIÇÃO DE ÁGUA - FORNECIMENTO E INSTALAÇÃO. AF_06/2022</v>
      </c>
      <c r="C479" s="189"/>
      <c r="D479" s="189"/>
      <c r="E479" s="189"/>
      <c r="F479" s="189"/>
      <c r="G479" s="189"/>
      <c r="H479" s="189"/>
      <c r="I479" s="189"/>
      <c r="J479" s="189"/>
      <c r="K479" s="189"/>
      <c r="L479" s="189"/>
      <c r="M479" s="189"/>
      <c r="N479" s="189"/>
      <c r="O479" s="189"/>
      <c r="P479" s="189"/>
      <c r="Q479" s="189"/>
      <c r="R479" s="189"/>
      <c r="S479" s="189"/>
      <c r="T479" s="189"/>
      <c r="U479" s="189"/>
      <c r="V479" s="189"/>
      <c r="W479" s="189"/>
      <c r="X479" s="189"/>
      <c r="Y479" s="189"/>
      <c r="Z479" s="189"/>
      <c r="AA479" s="205"/>
      <c r="AB479" s="207" t="s">
        <v>90</v>
      </c>
      <c r="AC479" s="207">
        <f>SUM(AC481:AC481)</f>
        <v>40</v>
      </c>
      <c r="AD479" s="199" t="str">
        <f>VLOOKUP(A479,'MEMÓRIA DE CÁLCULO - MC'!$A$8:$J$199,6,FALSE())</f>
        <v>M</v>
      </c>
    </row>
    <row r="480" spans="1:30" x14ac:dyDescent="0.25">
      <c r="A480" s="204"/>
      <c r="B480" s="191"/>
      <c r="C480" s="192"/>
      <c r="D480" s="192"/>
      <c r="E480" s="192"/>
      <c r="F480" s="192"/>
      <c r="G480" s="192"/>
      <c r="H480" s="192"/>
      <c r="I480" s="192"/>
      <c r="J480" s="192"/>
      <c r="K480" s="192"/>
      <c r="L480" s="192"/>
      <c r="M480" s="192"/>
      <c r="N480" s="192"/>
      <c r="O480" s="192"/>
      <c r="P480" s="192"/>
      <c r="Q480" s="192"/>
      <c r="R480" s="192"/>
      <c r="S480" s="192"/>
      <c r="T480" s="192"/>
      <c r="U480" s="192"/>
      <c r="V480" s="192"/>
      <c r="W480" s="192"/>
      <c r="X480" s="192"/>
      <c r="Y480" s="192"/>
      <c r="Z480" s="192"/>
      <c r="AA480" s="206"/>
      <c r="AB480" s="207"/>
      <c r="AC480" s="207"/>
      <c r="AD480" s="199"/>
    </row>
    <row r="481" spans="1:30" x14ac:dyDescent="0.25">
      <c r="A481" s="24"/>
      <c r="B481" s="25" t="s">
        <v>332</v>
      </c>
      <c r="C481" s="26">
        <v>40</v>
      </c>
      <c r="D481" s="27" t="s">
        <v>79</v>
      </c>
      <c r="E481" s="27"/>
      <c r="F481" s="28" t="s">
        <v>79</v>
      </c>
      <c r="G481" s="27"/>
      <c r="H481" s="28" t="s">
        <v>79</v>
      </c>
      <c r="I481" s="28"/>
      <c r="J481" s="28" t="s">
        <v>79</v>
      </c>
      <c r="K481" s="28"/>
      <c r="L481" s="28" t="s">
        <v>79</v>
      </c>
      <c r="M481" s="28"/>
      <c r="N481" s="28" t="s">
        <v>79</v>
      </c>
      <c r="O481" s="28"/>
      <c r="P481" s="28" t="s">
        <v>79</v>
      </c>
      <c r="Q481" s="28"/>
      <c r="R481" s="28" t="s">
        <v>79</v>
      </c>
      <c r="S481" s="28"/>
      <c r="T481" s="28" t="s">
        <v>79</v>
      </c>
      <c r="U481" s="28"/>
      <c r="V481" s="28" t="s">
        <v>79</v>
      </c>
      <c r="W481" s="28"/>
      <c r="X481" s="28" t="s">
        <v>79</v>
      </c>
      <c r="Y481" s="28"/>
      <c r="Z481" s="27" t="s">
        <v>79</v>
      </c>
      <c r="AA481" s="29">
        <v>1</v>
      </c>
      <c r="AB481" s="29" t="s">
        <v>88</v>
      </c>
      <c r="AC481" s="30">
        <f t="shared" ref="AC481" si="74">C481*AA481</f>
        <v>40</v>
      </c>
      <c r="AD481" s="31" t="str">
        <f>AD479</f>
        <v>M</v>
      </c>
    </row>
    <row r="482" spans="1:30" x14ac:dyDescent="0.25">
      <c r="A482" s="200"/>
      <c r="B482" s="201"/>
      <c r="C482" s="201"/>
      <c r="D482" s="201"/>
      <c r="E482" s="201"/>
      <c r="F482" s="201"/>
      <c r="G482" s="201"/>
      <c r="H482" s="201"/>
      <c r="I482" s="201"/>
      <c r="J482" s="201"/>
      <c r="K482" s="201"/>
      <c r="L482" s="201"/>
      <c r="M482" s="201"/>
      <c r="N482" s="201"/>
      <c r="O482" s="201"/>
      <c r="P482" s="201"/>
      <c r="Q482" s="201"/>
      <c r="R482" s="201"/>
      <c r="S482" s="201"/>
      <c r="T482" s="201"/>
      <c r="U482" s="201"/>
      <c r="V482" s="201"/>
      <c r="W482" s="201"/>
      <c r="X482" s="201"/>
      <c r="Y482" s="201"/>
      <c r="Z482" s="201"/>
      <c r="AA482" s="202"/>
      <c r="AB482" s="201"/>
      <c r="AC482" s="201"/>
      <c r="AD482" s="203"/>
    </row>
    <row r="483" spans="1:30" x14ac:dyDescent="0.25">
      <c r="A483" s="204" t="str">
        <f>'MEMÓRIA DE CÁLCULO - MC'!A108</f>
        <v>10.3</v>
      </c>
      <c r="B483" s="188" t="str">
        <f>VLOOKUP(A483,'MEMÓRIA DE CÁLCULO - MC'!$A$8:$J$199,4,FALSE())</f>
        <v>TUBO, PVC, SOLDÁVEL, DE 25MM, INSTALADO EM RAMAL OU SUB-RAMAL DE ÁGUA - FORNECIMENTO E INSTALAÇÃO. AF_06/2022</v>
      </c>
      <c r="C483" s="189"/>
      <c r="D483" s="189"/>
      <c r="E483" s="189"/>
      <c r="F483" s="189"/>
      <c r="G483" s="189"/>
      <c r="H483" s="189"/>
      <c r="I483" s="189"/>
      <c r="J483" s="189"/>
      <c r="K483" s="189"/>
      <c r="L483" s="189"/>
      <c r="M483" s="189"/>
      <c r="N483" s="189"/>
      <c r="O483" s="189"/>
      <c r="P483" s="189"/>
      <c r="Q483" s="189"/>
      <c r="R483" s="189"/>
      <c r="S483" s="189"/>
      <c r="T483" s="189"/>
      <c r="U483" s="189"/>
      <c r="V483" s="189"/>
      <c r="W483" s="189"/>
      <c r="X483" s="189"/>
      <c r="Y483" s="189"/>
      <c r="Z483" s="189"/>
      <c r="AA483" s="205"/>
      <c r="AB483" s="207" t="s">
        <v>90</v>
      </c>
      <c r="AC483" s="207">
        <f>SUM(AC485:AC486)</f>
        <v>40</v>
      </c>
      <c r="AD483" s="199" t="str">
        <f>VLOOKUP(A483,'MEMÓRIA DE CÁLCULO - MC'!$A$8:$J$199,6,FALSE())</f>
        <v>M</v>
      </c>
    </row>
    <row r="484" spans="1:30" x14ac:dyDescent="0.25">
      <c r="A484" s="204"/>
      <c r="B484" s="191"/>
      <c r="C484" s="192"/>
      <c r="D484" s="192"/>
      <c r="E484" s="192"/>
      <c r="F484" s="192"/>
      <c r="G484" s="192"/>
      <c r="H484" s="192"/>
      <c r="I484" s="192"/>
      <c r="J484" s="192"/>
      <c r="K484" s="192"/>
      <c r="L484" s="192"/>
      <c r="M484" s="192"/>
      <c r="N484" s="192"/>
      <c r="O484" s="192"/>
      <c r="P484" s="192"/>
      <c r="Q484" s="192"/>
      <c r="R484" s="192"/>
      <c r="S484" s="192"/>
      <c r="T484" s="192"/>
      <c r="U484" s="192"/>
      <c r="V484" s="192"/>
      <c r="W484" s="192"/>
      <c r="X484" s="192"/>
      <c r="Y484" s="192"/>
      <c r="Z484" s="192"/>
      <c r="AA484" s="206"/>
      <c r="AB484" s="207"/>
      <c r="AC484" s="207"/>
      <c r="AD484" s="199"/>
    </row>
    <row r="485" spans="1:30" x14ac:dyDescent="0.25">
      <c r="A485" s="24"/>
      <c r="B485" s="25" t="s">
        <v>331</v>
      </c>
      <c r="C485" s="26">
        <v>25</v>
      </c>
      <c r="D485" s="27" t="s">
        <v>79</v>
      </c>
      <c r="E485" s="27"/>
      <c r="F485" s="28" t="s">
        <v>79</v>
      </c>
      <c r="G485" s="27"/>
      <c r="H485" s="28" t="s">
        <v>79</v>
      </c>
      <c r="I485" s="28"/>
      <c r="J485" s="28" t="s">
        <v>79</v>
      </c>
      <c r="K485" s="28"/>
      <c r="L485" s="28" t="s">
        <v>79</v>
      </c>
      <c r="M485" s="28"/>
      <c r="N485" s="28" t="s">
        <v>79</v>
      </c>
      <c r="O485" s="28"/>
      <c r="P485" s="28" t="s">
        <v>79</v>
      </c>
      <c r="Q485" s="28"/>
      <c r="R485" s="28" t="s">
        <v>79</v>
      </c>
      <c r="S485" s="28"/>
      <c r="T485" s="28" t="s">
        <v>79</v>
      </c>
      <c r="U485" s="28"/>
      <c r="V485" s="28" t="s">
        <v>79</v>
      </c>
      <c r="W485" s="28"/>
      <c r="X485" s="28" t="s">
        <v>79</v>
      </c>
      <c r="Y485" s="28"/>
      <c r="Z485" s="27" t="s">
        <v>79</v>
      </c>
      <c r="AA485" s="29">
        <v>1</v>
      </c>
      <c r="AB485" s="29" t="s">
        <v>88</v>
      </c>
      <c r="AC485" s="30">
        <f>C485*AA485</f>
        <v>25</v>
      </c>
      <c r="AD485" s="31" t="str">
        <f>AD483</f>
        <v>M</v>
      </c>
    </row>
    <row r="486" spans="1:30" x14ac:dyDescent="0.25">
      <c r="A486" s="24"/>
      <c r="B486" s="25" t="s">
        <v>332</v>
      </c>
      <c r="C486" s="26">
        <v>15</v>
      </c>
      <c r="D486" s="27" t="s">
        <v>79</v>
      </c>
      <c r="E486" s="27"/>
      <c r="F486" s="28" t="s">
        <v>79</v>
      </c>
      <c r="G486" s="27"/>
      <c r="H486" s="28" t="s">
        <v>79</v>
      </c>
      <c r="I486" s="28"/>
      <c r="J486" s="28" t="s">
        <v>79</v>
      </c>
      <c r="K486" s="28"/>
      <c r="L486" s="28" t="s">
        <v>79</v>
      </c>
      <c r="M486" s="28"/>
      <c r="N486" s="28" t="s">
        <v>79</v>
      </c>
      <c r="O486" s="28"/>
      <c r="P486" s="28" t="s">
        <v>79</v>
      </c>
      <c r="Q486" s="28"/>
      <c r="R486" s="28" t="s">
        <v>79</v>
      </c>
      <c r="S486" s="28"/>
      <c r="T486" s="28" t="s">
        <v>79</v>
      </c>
      <c r="U486" s="28"/>
      <c r="V486" s="28" t="s">
        <v>79</v>
      </c>
      <c r="W486" s="28"/>
      <c r="X486" s="28" t="s">
        <v>79</v>
      </c>
      <c r="Y486" s="28"/>
      <c r="Z486" s="27" t="s">
        <v>79</v>
      </c>
      <c r="AA486" s="29">
        <v>1</v>
      </c>
      <c r="AB486" s="29" t="s">
        <v>88</v>
      </c>
      <c r="AC486" s="30">
        <f t="shared" ref="AC486" si="75">C486*AA486</f>
        <v>15</v>
      </c>
      <c r="AD486" s="31" t="str">
        <f>AD485</f>
        <v>M</v>
      </c>
    </row>
    <row r="487" spans="1:30" x14ac:dyDescent="0.25">
      <c r="A487" s="200"/>
      <c r="B487" s="201"/>
      <c r="C487" s="201"/>
      <c r="D487" s="201"/>
      <c r="E487" s="201"/>
      <c r="F487" s="201"/>
      <c r="G487" s="201"/>
      <c r="H487" s="201"/>
      <c r="I487" s="201"/>
      <c r="J487" s="201"/>
      <c r="K487" s="201"/>
      <c r="L487" s="201"/>
      <c r="M487" s="201"/>
      <c r="N487" s="201"/>
      <c r="O487" s="201"/>
      <c r="P487" s="201"/>
      <c r="Q487" s="201"/>
      <c r="R487" s="201"/>
      <c r="S487" s="201"/>
      <c r="T487" s="201"/>
      <c r="U487" s="201"/>
      <c r="V487" s="201"/>
      <c r="W487" s="201"/>
      <c r="X487" s="201"/>
      <c r="Y487" s="201"/>
      <c r="Z487" s="201"/>
      <c r="AA487" s="202"/>
      <c r="AB487" s="201"/>
      <c r="AC487" s="201"/>
      <c r="AD487" s="203"/>
    </row>
    <row r="488" spans="1:30" x14ac:dyDescent="0.25">
      <c r="A488" s="204" t="str">
        <f>'MEMÓRIA DE CÁLCULO - MC'!A109</f>
        <v>10.4</v>
      </c>
      <c r="B488" s="188" t="str">
        <f>VLOOKUP(A488,'MEMÓRIA DE CÁLCULO - MC'!$A$8:$J$199,4,FALSE())</f>
        <v>JOELHO 90 GRAUS, PVC, SOLDÁVEL, DN 50MM, INSTALADO EM RAMAL DE DISTRIBUIÇÃO DE ÁGUA - FORNECIMENTO E INSTALAÇÃO. AF_06/2022</v>
      </c>
      <c r="C488" s="189"/>
      <c r="D488" s="189"/>
      <c r="E488" s="189"/>
      <c r="F488" s="189"/>
      <c r="G488" s="189"/>
      <c r="H488" s="189"/>
      <c r="I488" s="189"/>
      <c r="J488" s="189"/>
      <c r="K488" s="189"/>
      <c r="L488" s="189"/>
      <c r="M488" s="189"/>
      <c r="N488" s="189"/>
      <c r="O488" s="189"/>
      <c r="P488" s="189"/>
      <c r="Q488" s="189"/>
      <c r="R488" s="189"/>
      <c r="S488" s="189"/>
      <c r="T488" s="189"/>
      <c r="U488" s="189"/>
      <c r="V488" s="189"/>
      <c r="W488" s="189"/>
      <c r="X488" s="189"/>
      <c r="Y488" s="189"/>
      <c r="Z488" s="189"/>
      <c r="AA488" s="205"/>
      <c r="AB488" s="207" t="s">
        <v>90</v>
      </c>
      <c r="AC488" s="207">
        <f>SUM(AC490:AC490)</f>
        <v>4</v>
      </c>
      <c r="AD488" s="199" t="str">
        <f>VLOOKUP(A488,'MEMÓRIA DE CÁLCULO - MC'!$A$8:$J$199,6,FALSE())</f>
        <v>UNID</v>
      </c>
    </row>
    <row r="489" spans="1:30" x14ac:dyDescent="0.25">
      <c r="A489" s="204"/>
      <c r="B489" s="191"/>
      <c r="C489" s="192"/>
      <c r="D489" s="192"/>
      <c r="E489" s="192"/>
      <c r="F489" s="192"/>
      <c r="G489" s="192"/>
      <c r="H489" s="192"/>
      <c r="I489" s="192"/>
      <c r="J489" s="192"/>
      <c r="K489" s="192"/>
      <c r="L489" s="192"/>
      <c r="M489" s="192"/>
      <c r="N489" s="192"/>
      <c r="O489" s="192"/>
      <c r="P489" s="192"/>
      <c r="Q489" s="192"/>
      <c r="R489" s="192"/>
      <c r="S489" s="192"/>
      <c r="T489" s="192"/>
      <c r="U489" s="192"/>
      <c r="V489" s="192"/>
      <c r="W489" s="192"/>
      <c r="X489" s="192"/>
      <c r="Y489" s="192"/>
      <c r="Z489" s="192"/>
      <c r="AA489" s="206"/>
      <c r="AB489" s="207"/>
      <c r="AC489" s="207"/>
      <c r="AD489" s="199"/>
    </row>
    <row r="490" spans="1:30" x14ac:dyDescent="0.25">
      <c r="A490" s="24"/>
      <c r="B490" s="25" t="s">
        <v>332</v>
      </c>
      <c r="C490" s="26"/>
      <c r="D490" s="27" t="s">
        <v>79</v>
      </c>
      <c r="E490" s="27"/>
      <c r="F490" s="28" t="s">
        <v>79</v>
      </c>
      <c r="G490" s="27"/>
      <c r="H490" s="28" t="s">
        <v>79</v>
      </c>
      <c r="I490" s="28"/>
      <c r="J490" s="28" t="s">
        <v>79</v>
      </c>
      <c r="K490" s="28"/>
      <c r="L490" s="28" t="s">
        <v>79</v>
      </c>
      <c r="M490" s="28"/>
      <c r="N490" s="28" t="s">
        <v>79</v>
      </c>
      <c r="O490" s="28"/>
      <c r="P490" s="28" t="s">
        <v>79</v>
      </c>
      <c r="Q490" s="28"/>
      <c r="R490" s="28" t="s">
        <v>79</v>
      </c>
      <c r="S490" s="28"/>
      <c r="T490" s="28" t="s">
        <v>79</v>
      </c>
      <c r="U490" s="28"/>
      <c r="V490" s="28" t="s">
        <v>79</v>
      </c>
      <c r="W490" s="28"/>
      <c r="X490" s="28" t="s">
        <v>79</v>
      </c>
      <c r="Y490" s="28">
        <v>4</v>
      </c>
      <c r="Z490" s="27" t="s">
        <v>79</v>
      </c>
      <c r="AA490" s="29">
        <v>1</v>
      </c>
      <c r="AB490" s="29" t="s">
        <v>88</v>
      </c>
      <c r="AC490" s="30">
        <f>Y490*AA490</f>
        <v>4</v>
      </c>
      <c r="AD490" s="31" t="e">
        <f>#REF!</f>
        <v>#REF!</v>
      </c>
    </row>
    <row r="491" spans="1:30" x14ac:dyDescent="0.25">
      <c r="A491" s="200"/>
      <c r="B491" s="201"/>
      <c r="C491" s="201"/>
      <c r="D491" s="201"/>
      <c r="E491" s="201"/>
      <c r="F491" s="201"/>
      <c r="G491" s="201"/>
      <c r="H491" s="201"/>
      <c r="I491" s="201"/>
      <c r="J491" s="201"/>
      <c r="K491" s="201"/>
      <c r="L491" s="201"/>
      <c r="M491" s="201"/>
      <c r="N491" s="201"/>
      <c r="O491" s="201"/>
      <c r="P491" s="201"/>
      <c r="Q491" s="201"/>
      <c r="R491" s="201"/>
      <c r="S491" s="201"/>
      <c r="T491" s="201"/>
      <c r="U491" s="201"/>
      <c r="V491" s="201"/>
      <c r="W491" s="201"/>
      <c r="X491" s="201"/>
      <c r="Y491" s="201"/>
      <c r="Z491" s="201"/>
      <c r="AA491" s="202"/>
      <c r="AB491" s="201"/>
      <c r="AC491" s="201"/>
      <c r="AD491" s="203"/>
    </row>
    <row r="492" spans="1:30" x14ac:dyDescent="0.25">
      <c r="A492" s="204" t="str">
        <f>'MEMÓRIA DE CÁLCULO - MC'!A110</f>
        <v>10.5</v>
      </c>
      <c r="B492" s="188" t="str">
        <f>VLOOKUP(A492,'MEMÓRIA DE CÁLCULO - MC'!$A$8:$J$199,4,FALSE())</f>
        <v>JOELHO 90 GRAUS, PVC, SOLDÁVEL, DN 40MM, INSTALADO EM RAMAL DE DISTRIBUIÇÃO DE ÁGUA - FORNECIMENTO E INSTALAÇÃO. AF_06/2022</v>
      </c>
      <c r="C492" s="189"/>
      <c r="D492" s="189"/>
      <c r="E492" s="189"/>
      <c r="F492" s="189"/>
      <c r="G492" s="189"/>
      <c r="H492" s="189"/>
      <c r="I492" s="189"/>
      <c r="J492" s="189"/>
      <c r="K492" s="189"/>
      <c r="L492" s="189"/>
      <c r="M492" s="189"/>
      <c r="N492" s="189"/>
      <c r="O492" s="189"/>
      <c r="P492" s="189"/>
      <c r="Q492" s="189"/>
      <c r="R492" s="189"/>
      <c r="S492" s="189"/>
      <c r="T492" s="189"/>
      <c r="U492" s="189"/>
      <c r="V492" s="189"/>
      <c r="W492" s="189"/>
      <c r="X492" s="189"/>
      <c r="Y492" s="189"/>
      <c r="Z492" s="189"/>
      <c r="AA492" s="205"/>
      <c r="AB492" s="207" t="s">
        <v>90</v>
      </c>
      <c r="AC492" s="207">
        <f>SUM(AC494:AC495)</f>
        <v>11</v>
      </c>
      <c r="AD492" s="199" t="str">
        <f>VLOOKUP(A492,'MEMÓRIA DE CÁLCULO - MC'!$A$8:$J$199,6,FALSE())</f>
        <v>UNID</v>
      </c>
    </row>
    <row r="493" spans="1:30" x14ac:dyDescent="0.25">
      <c r="A493" s="204"/>
      <c r="B493" s="191"/>
      <c r="C493" s="192"/>
      <c r="D493" s="192"/>
      <c r="E493" s="192"/>
      <c r="F493" s="192"/>
      <c r="G493" s="192"/>
      <c r="H493" s="192"/>
      <c r="I493" s="192"/>
      <c r="J493" s="192"/>
      <c r="K493" s="192"/>
      <c r="L493" s="192"/>
      <c r="M493" s="192"/>
      <c r="N493" s="192"/>
      <c r="O493" s="192"/>
      <c r="P493" s="192"/>
      <c r="Q493" s="192"/>
      <c r="R493" s="192"/>
      <c r="S493" s="192"/>
      <c r="T493" s="192"/>
      <c r="U493" s="192"/>
      <c r="V493" s="192"/>
      <c r="W493" s="192"/>
      <c r="X493" s="192"/>
      <c r="Y493" s="192"/>
      <c r="Z493" s="192"/>
      <c r="AA493" s="206"/>
      <c r="AB493" s="207"/>
      <c r="AC493" s="207"/>
      <c r="AD493" s="199"/>
    </row>
    <row r="494" spans="1:30" x14ac:dyDescent="0.25">
      <c r="A494" s="24"/>
      <c r="B494" s="25" t="s">
        <v>331</v>
      </c>
      <c r="C494" s="26"/>
      <c r="D494" s="27" t="s">
        <v>79</v>
      </c>
      <c r="E494" s="27"/>
      <c r="F494" s="28" t="s">
        <v>79</v>
      </c>
      <c r="G494" s="27"/>
      <c r="H494" s="28" t="s">
        <v>79</v>
      </c>
      <c r="I494" s="28"/>
      <c r="J494" s="28" t="s">
        <v>79</v>
      </c>
      <c r="K494" s="28"/>
      <c r="L494" s="28" t="s">
        <v>79</v>
      </c>
      <c r="M494" s="28"/>
      <c r="N494" s="28" t="s">
        <v>79</v>
      </c>
      <c r="O494" s="28"/>
      <c r="P494" s="28" t="s">
        <v>79</v>
      </c>
      <c r="Q494" s="28"/>
      <c r="R494" s="28" t="s">
        <v>79</v>
      </c>
      <c r="S494" s="28"/>
      <c r="T494" s="28" t="s">
        <v>79</v>
      </c>
      <c r="U494" s="28"/>
      <c r="V494" s="28" t="s">
        <v>79</v>
      </c>
      <c r="W494" s="28"/>
      <c r="X494" s="28" t="s">
        <v>79</v>
      </c>
      <c r="Y494" s="28">
        <f>5</f>
        <v>5</v>
      </c>
      <c r="Z494" s="27" t="s">
        <v>79</v>
      </c>
      <c r="AA494" s="29">
        <v>1</v>
      </c>
      <c r="AB494" s="29" t="s">
        <v>88</v>
      </c>
      <c r="AC494" s="30">
        <f>Y494*AA494</f>
        <v>5</v>
      </c>
      <c r="AD494" s="31" t="str">
        <f>AD492</f>
        <v>UNID</v>
      </c>
    </row>
    <row r="495" spans="1:30" x14ac:dyDescent="0.25">
      <c r="A495" s="24"/>
      <c r="B495" s="25" t="s">
        <v>332</v>
      </c>
      <c r="C495" s="26"/>
      <c r="D495" s="27" t="s">
        <v>79</v>
      </c>
      <c r="E495" s="27"/>
      <c r="F495" s="28" t="s">
        <v>79</v>
      </c>
      <c r="G495" s="27"/>
      <c r="H495" s="28" t="s">
        <v>79</v>
      </c>
      <c r="I495" s="28"/>
      <c r="J495" s="28" t="s">
        <v>79</v>
      </c>
      <c r="K495" s="28"/>
      <c r="L495" s="28" t="s">
        <v>79</v>
      </c>
      <c r="M495" s="28"/>
      <c r="N495" s="28" t="s">
        <v>79</v>
      </c>
      <c r="O495" s="28"/>
      <c r="P495" s="28" t="s">
        <v>79</v>
      </c>
      <c r="Q495" s="28"/>
      <c r="R495" s="28" t="s">
        <v>79</v>
      </c>
      <c r="S495" s="28"/>
      <c r="T495" s="28" t="s">
        <v>79</v>
      </c>
      <c r="U495" s="28"/>
      <c r="V495" s="28" t="s">
        <v>79</v>
      </c>
      <c r="W495" s="28"/>
      <c r="X495" s="28" t="s">
        <v>79</v>
      </c>
      <c r="Y495" s="28">
        <v>6</v>
      </c>
      <c r="Z495" s="27" t="s">
        <v>79</v>
      </c>
      <c r="AA495" s="29">
        <v>1</v>
      </c>
      <c r="AB495" s="29" t="s">
        <v>88</v>
      </c>
      <c r="AC495" s="30">
        <f>Y495*AA495</f>
        <v>6</v>
      </c>
      <c r="AD495" s="31" t="str">
        <f>AD494</f>
        <v>UNID</v>
      </c>
    </row>
    <row r="496" spans="1:30" x14ac:dyDescent="0.25">
      <c r="A496" s="200"/>
      <c r="B496" s="201"/>
      <c r="C496" s="201"/>
      <c r="D496" s="201"/>
      <c r="E496" s="201"/>
      <c r="F496" s="201"/>
      <c r="G496" s="201"/>
      <c r="H496" s="201"/>
      <c r="I496" s="201"/>
      <c r="J496" s="201"/>
      <c r="K496" s="201"/>
      <c r="L496" s="201"/>
      <c r="M496" s="201"/>
      <c r="N496" s="201"/>
      <c r="O496" s="201"/>
      <c r="P496" s="201"/>
      <c r="Q496" s="201"/>
      <c r="R496" s="201"/>
      <c r="S496" s="201"/>
      <c r="T496" s="201"/>
      <c r="U496" s="201"/>
      <c r="V496" s="201"/>
      <c r="W496" s="201"/>
      <c r="X496" s="201"/>
      <c r="Y496" s="201"/>
      <c r="Z496" s="201"/>
      <c r="AA496" s="202"/>
      <c r="AB496" s="201"/>
      <c r="AC496" s="201"/>
      <c r="AD496" s="203"/>
    </row>
    <row r="497" spans="1:30" x14ac:dyDescent="0.25">
      <c r="A497" s="204" t="str">
        <f>'MEMÓRIA DE CÁLCULO - MC'!A111</f>
        <v>10.6</v>
      </c>
      <c r="B497" s="188" t="str">
        <f>VLOOKUP(A497,'MEMÓRIA DE CÁLCULO - MC'!$A$8:$J$199,4,FALSE())</f>
        <v>JOELHO 90 GRAUS, PVC, SOLDÁVEL, DN 25MM, INSTALADO EM RAMAL OU SUB-RAMAL DE ÁGUA - FORNECIMENTO E INSTALAÇÃO. AF_06/2022</v>
      </c>
      <c r="C497" s="189"/>
      <c r="D497" s="189"/>
      <c r="E497" s="189"/>
      <c r="F497" s="189"/>
      <c r="G497" s="189"/>
      <c r="H497" s="189"/>
      <c r="I497" s="189"/>
      <c r="J497" s="189"/>
      <c r="K497" s="189"/>
      <c r="L497" s="189"/>
      <c r="M497" s="189"/>
      <c r="N497" s="189"/>
      <c r="O497" s="189"/>
      <c r="P497" s="189"/>
      <c r="Q497" s="189"/>
      <c r="R497" s="189"/>
      <c r="S497" s="189"/>
      <c r="T497" s="189"/>
      <c r="U497" s="189"/>
      <c r="V497" s="189"/>
      <c r="W497" s="189"/>
      <c r="X497" s="189"/>
      <c r="Y497" s="189"/>
      <c r="Z497" s="189"/>
      <c r="AA497" s="205"/>
      <c r="AB497" s="207" t="s">
        <v>90</v>
      </c>
      <c r="AC497" s="207">
        <f>SUM(AC499:AC500)</f>
        <v>8</v>
      </c>
      <c r="AD497" s="199" t="str">
        <f>VLOOKUP(A497,'MEMÓRIA DE CÁLCULO - MC'!$A$8:$J$199,6,FALSE())</f>
        <v>UNID</v>
      </c>
    </row>
    <row r="498" spans="1:30" x14ac:dyDescent="0.25">
      <c r="A498" s="204"/>
      <c r="B498" s="191"/>
      <c r="C498" s="192"/>
      <c r="D498" s="192"/>
      <c r="E498" s="192"/>
      <c r="F498" s="192"/>
      <c r="G498" s="192"/>
      <c r="H498" s="192"/>
      <c r="I498" s="192"/>
      <c r="J498" s="192"/>
      <c r="K498" s="192"/>
      <c r="L498" s="192"/>
      <c r="M498" s="192"/>
      <c r="N498" s="192"/>
      <c r="O498" s="192"/>
      <c r="P498" s="192"/>
      <c r="Q498" s="192"/>
      <c r="R498" s="192"/>
      <c r="S498" s="192"/>
      <c r="T498" s="192"/>
      <c r="U498" s="192"/>
      <c r="V498" s="192"/>
      <c r="W498" s="192"/>
      <c r="X498" s="192"/>
      <c r="Y498" s="192"/>
      <c r="Z498" s="192"/>
      <c r="AA498" s="206"/>
      <c r="AB498" s="207"/>
      <c r="AC498" s="207"/>
      <c r="AD498" s="199"/>
    </row>
    <row r="499" spans="1:30" x14ac:dyDescent="0.25">
      <c r="A499" s="24"/>
      <c r="B499" s="25" t="s">
        <v>331</v>
      </c>
      <c r="C499" s="26"/>
      <c r="D499" s="27" t="s">
        <v>79</v>
      </c>
      <c r="E499" s="27"/>
      <c r="F499" s="28" t="s">
        <v>79</v>
      </c>
      <c r="G499" s="27"/>
      <c r="H499" s="28" t="s">
        <v>79</v>
      </c>
      <c r="I499" s="28"/>
      <c r="J499" s="28" t="s">
        <v>79</v>
      </c>
      <c r="K499" s="28"/>
      <c r="L499" s="28" t="s">
        <v>79</v>
      </c>
      <c r="M499" s="28"/>
      <c r="N499" s="28" t="s">
        <v>79</v>
      </c>
      <c r="O499" s="28"/>
      <c r="P499" s="28" t="s">
        <v>79</v>
      </c>
      <c r="Q499" s="28"/>
      <c r="R499" s="28" t="s">
        <v>79</v>
      </c>
      <c r="S499" s="28"/>
      <c r="T499" s="28" t="s">
        <v>79</v>
      </c>
      <c r="U499" s="28"/>
      <c r="V499" s="28" t="s">
        <v>79</v>
      </c>
      <c r="W499" s="28"/>
      <c r="X499" s="28" t="s">
        <v>79</v>
      </c>
      <c r="Y499" s="28">
        <f>4+1</f>
        <v>5</v>
      </c>
      <c r="Z499" s="27" t="s">
        <v>79</v>
      </c>
      <c r="AA499" s="29">
        <v>1</v>
      </c>
      <c r="AB499" s="29" t="s">
        <v>88</v>
      </c>
      <c r="AC499" s="30">
        <f>Y499*AA499</f>
        <v>5</v>
      </c>
      <c r="AD499" s="31" t="str">
        <f>AD497</f>
        <v>UNID</v>
      </c>
    </row>
    <row r="500" spans="1:30" x14ac:dyDescent="0.25">
      <c r="A500" s="24"/>
      <c r="B500" s="25" t="s">
        <v>332</v>
      </c>
      <c r="C500" s="26"/>
      <c r="D500" s="27" t="s">
        <v>79</v>
      </c>
      <c r="E500" s="27"/>
      <c r="F500" s="28" t="s">
        <v>79</v>
      </c>
      <c r="G500" s="27"/>
      <c r="H500" s="28" t="s">
        <v>79</v>
      </c>
      <c r="I500" s="28"/>
      <c r="J500" s="28" t="s">
        <v>79</v>
      </c>
      <c r="K500" s="28"/>
      <c r="L500" s="28" t="s">
        <v>79</v>
      </c>
      <c r="M500" s="28"/>
      <c r="N500" s="28" t="s">
        <v>79</v>
      </c>
      <c r="O500" s="28"/>
      <c r="P500" s="28" t="s">
        <v>79</v>
      </c>
      <c r="Q500" s="28"/>
      <c r="R500" s="28" t="s">
        <v>79</v>
      </c>
      <c r="S500" s="28"/>
      <c r="T500" s="28" t="s">
        <v>79</v>
      </c>
      <c r="U500" s="28"/>
      <c r="V500" s="28" t="s">
        <v>79</v>
      </c>
      <c r="W500" s="28"/>
      <c r="X500" s="28" t="s">
        <v>79</v>
      </c>
      <c r="Y500" s="28">
        <v>3</v>
      </c>
      <c r="Z500" s="27" t="s">
        <v>79</v>
      </c>
      <c r="AA500" s="29">
        <v>1</v>
      </c>
      <c r="AB500" s="29" t="s">
        <v>88</v>
      </c>
      <c r="AC500" s="30">
        <f>Y500*AA500</f>
        <v>3</v>
      </c>
      <c r="AD500" s="31" t="str">
        <f>AD499</f>
        <v>UNID</v>
      </c>
    </row>
    <row r="501" spans="1:30" x14ac:dyDescent="0.25">
      <c r="A501" s="200"/>
      <c r="B501" s="201"/>
      <c r="C501" s="201"/>
      <c r="D501" s="201"/>
      <c r="E501" s="201"/>
      <c r="F501" s="201"/>
      <c r="G501" s="201"/>
      <c r="H501" s="201"/>
      <c r="I501" s="201"/>
      <c r="J501" s="201"/>
      <c r="K501" s="201"/>
      <c r="L501" s="201"/>
      <c r="M501" s="201"/>
      <c r="N501" s="201"/>
      <c r="O501" s="201"/>
      <c r="P501" s="201"/>
      <c r="Q501" s="201"/>
      <c r="R501" s="201"/>
      <c r="S501" s="201"/>
      <c r="T501" s="201"/>
      <c r="U501" s="201"/>
      <c r="V501" s="201"/>
      <c r="W501" s="201"/>
      <c r="X501" s="201"/>
      <c r="Y501" s="201"/>
      <c r="Z501" s="201"/>
      <c r="AA501" s="202"/>
      <c r="AB501" s="201"/>
      <c r="AC501" s="201"/>
      <c r="AD501" s="203"/>
    </row>
    <row r="502" spans="1:30" x14ac:dyDescent="0.25">
      <c r="A502" s="204" t="str">
        <f>'MEMÓRIA DE CÁLCULO - MC'!A112</f>
        <v>10.7</v>
      </c>
      <c r="B502" s="188" t="str">
        <f>VLOOKUP(A502,'MEMÓRIA DE CÁLCULO - MC'!$A$8:$J$199,4,FALSE())</f>
        <v>JOELHO 45 GRAUS, PVC, SOLDÁVEL, DN 50MM, INSTALADO EM RAMAL DE DISTRIBUIÇÃO DE ÁGUA - FORNECIMENTO E INSTALAÇÃO. AF_06/2022</v>
      </c>
      <c r="C502" s="189"/>
      <c r="D502" s="189"/>
      <c r="E502" s="189"/>
      <c r="F502" s="189"/>
      <c r="G502" s="189"/>
      <c r="H502" s="189"/>
      <c r="I502" s="189"/>
      <c r="J502" s="189"/>
      <c r="K502" s="189"/>
      <c r="L502" s="189"/>
      <c r="M502" s="189"/>
      <c r="N502" s="189"/>
      <c r="O502" s="189"/>
      <c r="P502" s="189"/>
      <c r="Q502" s="189"/>
      <c r="R502" s="189"/>
      <c r="S502" s="189"/>
      <c r="T502" s="189"/>
      <c r="U502" s="189"/>
      <c r="V502" s="189"/>
      <c r="W502" s="189"/>
      <c r="X502" s="189"/>
      <c r="Y502" s="189"/>
      <c r="Z502" s="189"/>
      <c r="AA502" s="205"/>
      <c r="AB502" s="207" t="s">
        <v>90</v>
      </c>
      <c r="AC502" s="207">
        <f>SUM(AC504:AC504)</f>
        <v>1</v>
      </c>
      <c r="AD502" s="199" t="str">
        <f>VLOOKUP(A502,'MEMÓRIA DE CÁLCULO - MC'!$A$8:$J$199,6,FALSE())</f>
        <v>UNID</v>
      </c>
    </row>
    <row r="503" spans="1:30" x14ac:dyDescent="0.25">
      <c r="A503" s="204"/>
      <c r="B503" s="191"/>
      <c r="C503" s="192"/>
      <c r="D503" s="192"/>
      <c r="E503" s="192"/>
      <c r="F503" s="192"/>
      <c r="G503" s="192"/>
      <c r="H503" s="192"/>
      <c r="I503" s="192"/>
      <c r="J503" s="192"/>
      <c r="K503" s="192"/>
      <c r="L503" s="192"/>
      <c r="M503" s="192"/>
      <c r="N503" s="192"/>
      <c r="O503" s="192"/>
      <c r="P503" s="192"/>
      <c r="Q503" s="192"/>
      <c r="R503" s="192"/>
      <c r="S503" s="192"/>
      <c r="T503" s="192"/>
      <c r="U503" s="192"/>
      <c r="V503" s="192"/>
      <c r="W503" s="192"/>
      <c r="X503" s="192"/>
      <c r="Y503" s="192"/>
      <c r="Z503" s="192"/>
      <c r="AA503" s="206"/>
      <c r="AB503" s="207"/>
      <c r="AC503" s="207"/>
      <c r="AD503" s="199"/>
    </row>
    <row r="504" spans="1:30" x14ac:dyDescent="0.25">
      <c r="A504" s="24"/>
      <c r="B504" s="25" t="s">
        <v>332</v>
      </c>
      <c r="C504" s="26"/>
      <c r="D504" s="27" t="s">
        <v>79</v>
      </c>
      <c r="E504" s="27"/>
      <c r="F504" s="28" t="s">
        <v>79</v>
      </c>
      <c r="G504" s="27"/>
      <c r="H504" s="28" t="s">
        <v>79</v>
      </c>
      <c r="I504" s="28"/>
      <c r="J504" s="28" t="s">
        <v>79</v>
      </c>
      <c r="K504" s="28"/>
      <c r="L504" s="28" t="s">
        <v>79</v>
      </c>
      <c r="M504" s="28"/>
      <c r="N504" s="28" t="s">
        <v>79</v>
      </c>
      <c r="O504" s="28"/>
      <c r="P504" s="28" t="s">
        <v>79</v>
      </c>
      <c r="Q504" s="28"/>
      <c r="R504" s="28" t="s">
        <v>79</v>
      </c>
      <c r="S504" s="28"/>
      <c r="T504" s="28" t="s">
        <v>79</v>
      </c>
      <c r="U504" s="28"/>
      <c r="V504" s="28" t="s">
        <v>79</v>
      </c>
      <c r="W504" s="28"/>
      <c r="X504" s="28" t="s">
        <v>79</v>
      </c>
      <c r="Y504" s="28">
        <v>1</v>
      </c>
      <c r="Z504" s="27" t="s">
        <v>79</v>
      </c>
      <c r="AA504" s="29">
        <v>1</v>
      </c>
      <c r="AB504" s="29" t="s">
        <v>88</v>
      </c>
      <c r="AC504" s="30">
        <f>Y504*AA504</f>
        <v>1</v>
      </c>
      <c r="AD504" s="31" t="e">
        <f>#REF!</f>
        <v>#REF!</v>
      </c>
    </row>
    <row r="505" spans="1:30" x14ac:dyDescent="0.25">
      <c r="A505" s="194"/>
      <c r="B505" s="195"/>
      <c r="C505" s="195"/>
      <c r="D505" s="195"/>
      <c r="E505" s="195"/>
      <c r="F505" s="195"/>
      <c r="G505" s="195"/>
      <c r="H505" s="195"/>
      <c r="I505" s="195"/>
      <c r="J505" s="195"/>
      <c r="K505" s="195"/>
      <c r="L505" s="195"/>
      <c r="M505" s="195"/>
      <c r="N505" s="195"/>
      <c r="O505" s="195"/>
      <c r="P505" s="195"/>
      <c r="Q505" s="195"/>
      <c r="R505" s="195"/>
      <c r="S505" s="195"/>
      <c r="T505" s="195"/>
      <c r="U505" s="195"/>
      <c r="V505" s="195"/>
      <c r="W505" s="195"/>
      <c r="X505" s="195"/>
      <c r="Y505" s="195"/>
      <c r="Z505" s="195"/>
      <c r="AA505" s="195"/>
      <c r="AB505" s="195"/>
      <c r="AC505" s="195"/>
      <c r="AD505" s="196"/>
    </row>
    <row r="506" spans="1:30" x14ac:dyDescent="0.25">
      <c r="A506" s="204" t="str">
        <f>'MEMÓRIA DE CÁLCULO - MC'!A113</f>
        <v>10.8</v>
      </c>
      <c r="B506" s="188" t="str">
        <f>VLOOKUP(A506,'MEMÓRIA DE CÁLCULO - MC'!$A$8:$J$199,4,FALSE())</f>
        <v>JOELHO 45 GRAUS, PVC, SOLDÁVEL, DN 40MM, INSTALADO EM RAMAL DE DISTRIBUIÇÃO DE ÁGUA - FORNECIMENTO E INSTALAÇÃO. AF_06/2022</v>
      </c>
      <c r="C506" s="189"/>
      <c r="D506" s="189"/>
      <c r="E506" s="189"/>
      <c r="F506" s="189"/>
      <c r="G506" s="189"/>
      <c r="H506" s="189"/>
      <c r="I506" s="189"/>
      <c r="J506" s="189"/>
      <c r="K506" s="189"/>
      <c r="L506" s="189"/>
      <c r="M506" s="189"/>
      <c r="N506" s="189"/>
      <c r="O506" s="189"/>
      <c r="P506" s="189"/>
      <c r="Q506" s="189"/>
      <c r="R506" s="189"/>
      <c r="S506" s="189"/>
      <c r="T506" s="189"/>
      <c r="U506" s="189"/>
      <c r="V506" s="189"/>
      <c r="W506" s="189"/>
      <c r="X506" s="189"/>
      <c r="Y506" s="189"/>
      <c r="Z506" s="189"/>
      <c r="AA506" s="205"/>
      <c r="AB506" s="207" t="s">
        <v>90</v>
      </c>
      <c r="AC506" s="207">
        <f>SUM(AC508:AC509)</f>
        <v>3</v>
      </c>
      <c r="AD506" s="199" t="str">
        <f>VLOOKUP(A506,'MEMÓRIA DE CÁLCULO - MC'!$A$8:$J$199,6,FALSE())</f>
        <v>UNID</v>
      </c>
    </row>
    <row r="507" spans="1:30" x14ac:dyDescent="0.25">
      <c r="A507" s="204"/>
      <c r="B507" s="191"/>
      <c r="C507" s="192"/>
      <c r="D507" s="192"/>
      <c r="E507" s="192"/>
      <c r="F507" s="192"/>
      <c r="G507" s="192"/>
      <c r="H507" s="192"/>
      <c r="I507" s="192"/>
      <c r="J507" s="192"/>
      <c r="K507" s="192"/>
      <c r="L507" s="192"/>
      <c r="M507" s="192"/>
      <c r="N507" s="192"/>
      <c r="O507" s="192"/>
      <c r="P507" s="192"/>
      <c r="Q507" s="192"/>
      <c r="R507" s="192"/>
      <c r="S507" s="192"/>
      <c r="T507" s="192"/>
      <c r="U507" s="192"/>
      <c r="V507" s="192"/>
      <c r="W507" s="192"/>
      <c r="X507" s="192"/>
      <c r="Y507" s="192"/>
      <c r="Z507" s="192"/>
      <c r="AA507" s="206"/>
      <c r="AB507" s="207"/>
      <c r="AC507" s="207"/>
      <c r="AD507" s="199"/>
    </row>
    <row r="508" spans="1:30" x14ac:dyDescent="0.25">
      <c r="A508" s="24"/>
      <c r="B508" s="25" t="s">
        <v>331</v>
      </c>
      <c r="C508" s="26"/>
      <c r="D508" s="27" t="s">
        <v>79</v>
      </c>
      <c r="E508" s="27"/>
      <c r="F508" s="28" t="s">
        <v>79</v>
      </c>
      <c r="G508" s="27"/>
      <c r="H508" s="28" t="s">
        <v>79</v>
      </c>
      <c r="I508" s="28"/>
      <c r="J508" s="28" t="s">
        <v>79</v>
      </c>
      <c r="K508" s="28"/>
      <c r="L508" s="28" t="s">
        <v>79</v>
      </c>
      <c r="M508" s="28"/>
      <c r="N508" s="28" t="s">
        <v>79</v>
      </c>
      <c r="O508" s="28"/>
      <c r="P508" s="28" t="s">
        <v>79</v>
      </c>
      <c r="Q508" s="28"/>
      <c r="R508" s="28" t="s">
        <v>79</v>
      </c>
      <c r="S508" s="28"/>
      <c r="T508" s="28" t="s">
        <v>79</v>
      </c>
      <c r="U508" s="28"/>
      <c r="V508" s="28" t="s">
        <v>79</v>
      </c>
      <c r="W508" s="28"/>
      <c r="X508" s="28" t="s">
        <v>79</v>
      </c>
      <c r="Y508" s="28">
        <f>1</f>
        <v>1</v>
      </c>
      <c r="Z508" s="27" t="s">
        <v>79</v>
      </c>
      <c r="AA508" s="29">
        <v>1</v>
      </c>
      <c r="AB508" s="29" t="s">
        <v>88</v>
      </c>
      <c r="AC508" s="30">
        <f>Y508*AA508</f>
        <v>1</v>
      </c>
      <c r="AD508" s="31" t="str">
        <f>AD506</f>
        <v>UNID</v>
      </c>
    </row>
    <row r="509" spans="1:30" x14ac:dyDescent="0.25">
      <c r="A509" s="24"/>
      <c r="B509" s="25" t="s">
        <v>332</v>
      </c>
      <c r="C509" s="26"/>
      <c r="D509" s="27" t="s">
        <v>79</v>
      </c>
      <c r="E509" s="27"/>
      <c r="F509" s="28" t="s">
        <v>79</v>
      </c>
      <c r="G509" s="27"/>
      <c r="H509" s="28" t="s">
        <v>79</v>
      </c>
      <c r="I509" s="28"/>
      <c r="J509" s="28" t="s">
        <v>79</v>
      </c>
      <c r="K509" s="28"/>
      <c r="L509" s="28" t="s">
        <v>79</v>
      </c>
      <c r="M509" s="28"/>
      <c r="N509" s="28" t="s">
        <v>79</v>
      </c>
      <c r="O509" s="28"/>
      <c r="P509" s="28" t="s">
        <v>79</v>
      </c>
      <c r="Q509" s="28"/>
      <c r="R509" s="28" t="s">
        <v>79</v>
      </c>
      <c r="S509" s="28"/>
      <c r="T509" s="28" t="s">
        <v>79</v>
      </c>
      <c r="U509" s="28"/>
      <c r="V509" s="28" t="s">
        <v>79</v>
      </c>
      <c r="W509" s="28"/>
      <c r="X509" s="28" t="s">
        <v>79</v>
      </c>
      <c r="Y509" s="28">
        <v>2</v>
      </c>
      <c r="Z509" s="27" t="s">
        <v>79</v>
      </c>
      <c r="AA509" s="29">
        <v>1</v>
      </c>
      <c r="AB509" s="29" t="s">
        <v>88</v>
      </c>
      <c r="AC509" s="30">
        <f>Y509*AA509</f>
        <v>2</v>
      </c>
      <c r="AD509" s="31" t="str">
        <f>AD508</f>
        <v>UNID</v>
      </c>
    </row>
    <row r="510" spans="1:30" x14ac:dyDescent="0.25">
      <c r="A510" s="200"/>
      <c r="B510" s="201"/>
      <c r="C510" s="201"/>
      <c r="D510" s="201"/>
      <c r="E510" s="201"/>
      <c r="F510" s="201"/>
      <c r="G510" s="201"/>
      <c r="H510" s="201"/>
      <c r="I510" s="201"/>
      <c r="J510" s="201"/>
      <c r="K510" s="201"/>
      <c r="L510" s="201"/>
      <c r="M510" s="201"/>
      <c r="N510" s="201"/>
      <c r="O510" s="201"/>
      <c r="P510" s="201"/>
      <c r="Q510" s="201"/>
      <c r="R510" s="201"/>
      <c r="S510" s="201"/>
      <c r="T510" s="201"/>
      <c r="U510" s="201"/>
      <c r="V510" s="201"/>
      <c r="W510" s="201"/>
      <c r="X510" s="201"/>
      <c r="Y510" s="201"/>
      <c r="Z510" s="201"/>
      <c r="AA510" s="202"/>
      <c r="AB510" s="201"/>
      <c r="AC510" s="201"/>
      <c r="AD510" s="203"/>
    </row>
    <row r="511" spans="1:30" x14ac:dyDescent="0.25">
      <c r="A511" s="204" t="str">
        <f>'MEMÓRIA DE CÁLCULO - MC'!A114</f>
        <v>10.9</v>
      </c>
      <c r="B511" s="188" t="str">
        <f>VLOOKUP(A511,'MEMÓRIA DE CÁLCULO - MC'!$A$8:$J$199,4,FALSE())</f>
        <v>JOELHO 45 GRAUS, PVC, SOLDÁVEL, DN 25MM, INSTALADO EM RAMAL OU SUB-RAMAL DE ÁGUA - FORNECIMENTO E INSTALAÇÃO. AF_06/2022</v>
      </c>
      <c r="C511" s="189"/>
      <c r="D511" s="189"/>
      <c r="E511" s="189"/>
      <c r="F511" s="189"/>
      <c r="G511" s="189"/>
      <c r="H511" s="189"/>
      <c r="I511" s="189"/>
      <c r="J511" s="189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  <c r="W511" s="189"/>
      <c r="X511" s="189"/>
      <c r="Y511" s="189"/>
      <c r="Z511" s="189"/>
      <c r="AA511" s="205"/>
      <c r="AB511" s="207" t="s">
        <v>90</v>
      </c>
      <c r="AC511" s="207">
        <f>SUM(AC513:AC513)</f>
        <v>2</v>
      </c>
      <c r="AD511" s="199" t="str">
        <f>VLOOKUP(A511,'MEMÓRIA DE CÁLCULO - MC'!$A$8:$J$199,6,FALSE())</f>
        <v>UNID</v>
      </c>
    </row>
    <row r="512" spans="1:30" x14ac:dyDescent="0.25">
      <c r="A512" s="204"/>
      <c r="B512" s="191"/>
      <c r="C512" s="192"/>
      <c r="D512" s="192"/>
      <c r="E512" s="192"/>
      <c r="F512" s="192"/>
      <c r="G512" s="192"/>
      <c r="H512" s="192"/>
      <c r="I512" s="192"/>
      <c r="J512" s="192"/>
      <c r="K512" s="192"/>
      <c r="L512" s="192"/>
      <c r="M512" s="192"/>
      <c r="N512" s="192"/>
      <c r="O512" s="192"/>
      <c r="P512" s="192"/>
      <c r="Q512" s="192"/>
      <c r="R512" s="192"/>
      <c r="S512" s="192"/>
      <c r="T512" s="192"/>
      <c r="U512" s="192"/>
      <c r="V512" s="192"/>
      <c r="W512" s="192"/>
      <c r="X512" s="192"/>
      <c r="Y512" s="192"/>
      <c r="Z512" s="192"/>
      <c r="AA512" s="206"/>
      <c r="AB512" s="207"/>
      <c r="AC512" s="207"/>
      <c r="AD512" s="199"/>
    </row>
    <row r="513" spans="1:30" x14ac:dyDescent="0.25">
      <c r="A513" s="24"/>
      <c r="B513" s="25" t="s">
        <v>331</v>
      </c>
      <c r="C513" s="26"/>
      <c r="D513" s="27" t="s">
        <v>79</v>
      </c>
      <c r="E513" s="27"/>
      <c r="F513" s="28" t="s">
        <v>79</v>
      </c>
      <c r="G513" s="27"/>
      <c r="H513" s="28" t="s">
        <v>79</v>
      </c>
      <c r="I513" s="28"/>
      <c r="J513" s="28" t="s">
        <v>79</v>
      </c>
      <c r="K513" s="28"/>
      <c r="L513" s="28" t="s">
        <v>79</v>
      </c>
      <c r="M513" s="28"/>
      <c r="N513" s="28" t="s">
        <v>79</v>
      </c>
      <c r="O513" s="28"/>
      <c r="P513" s="28" t="s">
        <v>79</v>
      </c>
      <c r="Q513" s="28"/>
      <c r="R513" s="28" t="s">
        <v>79</v>
      </c>
      <c r="S513" s="28"/>
      <c r="T513" s="28" t="s">
        <v>79</v>
      </c>
      <c r="U513" s="28"/>
      <c r="V513" s="28" t="s">
        <v>79</v>
      </c>
      <c r="W513" s="28"/>
      <c r="X513" s="28" t="s">
        <v>79</v>
      </c>
      <c r="Y513" s="28">
        <f>2</f>
        <v>2</v>
      </c>
      <c r="Z513" s="27" t="s">
        <v>79</v>
      </c>
      <c r="AA513" s="29">
        <v>1</v>
      </c>
      <c r="AB513" s="29" t="s">
        <v>88</v>
      </c>
      <c r="AC513" s="30">
        <f>Y513*AA513</f>
        <v>2</v>
      </c>
      <c r="AD513" s="31" t="str">
        <f>AD511</f>
        <v>UNID</v>
      </c>
    </row>
    <row r="514" spans="1:30" x14ac:dyDescent="0.25">
      <c r="A514" s="200"/>
      <c r="B514" s="201"/>
      <c r="C514" s="201"/>
      <c r="D514" s="201"/>
      <c r="E514" s="201"/>
      <c r="F514" s="201"/>
      <c r="G514" s="201"/>
      <c r="H514" s="201"/>
      <c r="I514" s="201"/>
      <c r="J514" s="201"/>
      <c r="K514" s="201"/>
      <c r="L514" s="201"/>
      <c r="M514" s="201"/>
      <c r="N514" s="201"/>
      <c r="O514" s="201"/>
      <c r="P514" s="201"/>
      <c r="Q514" s="201"/>
      <c r="R514" s="201"/>
      <c r="S514" s="201"/>
      <c r="T514" s="201"/>
      <c r="U514" s="201"/>
      <c r="V514" s="201"/>
      <c r="W514" s="201"/>
      <c r="X514" s="201"/>
      <c r="Y514" s="201"/>
      <c r="Z514" s="201"/>
      <c r="AA514" s="202"/>
      <c r="AB514" s="201"/>
      <c r="AC514" s="201"/>
      <c r="AD514" s="203"/>
    </row>
    <row r="515" spans="1:30" x14ac:dyDescent="0.25">
      <c r="A515" s="204" t="str">
        <f>'MEMÓRIA DE CÁLCULO - MC'!A115</f>
        <v>10.10</v>
      </c>
      <c r="B515" s="188" t="str">
        <f>VLOOKUP(A515,'MEMÓRIA DE CÁLCULO - MC'!$A$8:$J$199,4,FALSE())</f>
        <v>TE, PVC, SOLDÁVEL, DN 40MM, INSTALADO EM RAMAL DE DISTRIBUIÇÃO DE ÁGUA - FORNECIMENTO E INSTALAÇÃO. AF_06/2022</v>
      </c>
      <c r="C515" s="189"/>
      <c r="D515" s="189"/>
      <c r="E515" s="189"/>
      <c r="F515" s="189"/>
      <c r="G515" s="189"/>
      <c r="H515" s="189"/>
      <c r="I515" s="189"/>
      <c r="J515" s="189"/>
      <c r="K515" s="189"/>
      <c r="L515" s="189"/>
      <c r="M515" s="189"/>
      <c r="N515" s="189"/>
      <c r="O515" s="189"/>
      <c r="P515" s="189"/>
      <c r="Q515" s="189"/>
      <c r="R515" s="189"/>
      <c r="S515" s="189"/>
      <c r="T515" s="189"/>
      <c r="U515" s="189"/>
      <c r="V515" s="189"/>
      <c r="W515" s="189"/>
      <c r="X515" s="189"/>
      <c r="Y515" s="189"/>
      <c r="Z515" s="189"/>
      <c r="AA515" s="205"/>
      <c r="AB515" s="207" t="s">
        <v>90</v>
      </c>
      <c r="AC515" s="207">
        <f>SUM(AC517:AC518)</f>
        <v>10</v>
      </c>
      <c r="AD515" s="199" t="str">
        <f>VLOOKUP(A515,'MEMÓRIA DE CÁLCULO - MC'!$A$8:$J$199,6,FALSE())</f>
        <v>UNID</v>
      </c>
    </row>
    <row r="516" spans="1:30" x14ac:dyDescent="0.25">
      <c r="A516" s="204"/>
      <c r="B516" s="191"/>
      <c r="C516" s="192"/>
      <c r="D516" s="192"/>
      <c r="E516" s="192"/>
      <c r="F516" s="192"/>
      <c r="G516" s="192"/>
      <c r="H516" s="192"/>
      <c r="I516" s="192"/>
      <c r="J516" s="192"/>
      <c r="K516" s="192"/>
      <c r="L516" s="192"/>
      <c r="M516" s="192"/>
      <c r="N516" s="192"/>
      <c r="O516" s="192"/>
      <c r="P516" s="192"/>
      <c r="Q516" s="192"/>
      <c r="R516" s="192"/>
      <c r="S516" s="192"/>
      <c r="T516" s="192"/>
      <c r="U516" s="192"/>
      <c r="V516" s="192"/>
      <c r="W516" s="192"/>
      <c r="X516" s="192"/>
      <c r="Y516" s="192"/>
      <c r="Z516" s="192"/>
      <c r="AA516" s="206"/>
      <c r="AB516" s="207"/>
      <c r="AC516" s="207"/>
      <c r="AD516" s="199"/>
    </row>
    <row r="517" spans="1:30" x14ac:dyDescent="0.25">
      <c r="A517" s="24"/>
      <c r="B517" s="25" t="s">
        <v>331</v>
      </c>
      <c r="C517" s="26"/>
      <c r="D517" s="27" t="s">
        <v>79</v>
      </c>
      <c r="E517" s="27"/>
      <c r="F517" s="28" t="s">
        <v>79</v>
      </c>
      <c r="G517" s="27"/>
      <c r="H517" s="28" t="s">
        <v>79</v>
      </c>
      <c r="I517" s="28"/>
      <c r="J517" s="28" t="s">
        <v>79</v>
      </c>
      <c r="K517" s="28"/>
      <c r="L517" s="28" t="s">
        <v>79</v>
      </c>
      <c r="M517" s="28"/>
      <c r="N517" s="28" t="s">
        <v>79</v>
      </c>
      <c r="O517" s="28"/>
      <c r="P517" s="28" t="s">
        <v>79</v>
      </c>
      <c r="Q517" s="28"/>
      <c r="R517" s="28" t="s">
        <v>79</v>
      </c>
      <c r="S517" s="28"/>
      <c r="T517" s="28" t="s">
        <v>79</v>
      </c>
      <c r="U517" s="28"/>
      <c r="V517" s="28" t="s">
        <v>79</v>
      </c>
      <c r="W517" s="28"/>
      <c r="X517" s="28" t="s">
        <v>79</v>
      </c>
      <c r="Y517" s="28">
        <f>1+4</f>
        <v>5</v>
      </c>
      <c r="Z517" s="27" t="s">
        <v>79</v>
      </c>
      <c r="AA517" s="29">
        <v>1</v>
      </c>
      <c r="AB517" s="29" t="s">
        <v>88</v>
      </c>
      <c r="AC517" s="30">
        <f>Y517*AA517</f>
        <v>5</v>
      </c>
      <c r="AD517" s="31" t="str">
        <f>AD515</f>
        <v>UNID</v>
      </c>
    </row>
    <row r="518" spans="1:30" x14ac:dyDescent="0.25">
      <c r="A518" s="24"/>
      <c r="B518" s="25" t="s">
        <v>332</v>
      </c>
      <c r="C518" s="26"/>
      <c r="D518" s="27" t="s">
        <v>79</v>
      </c>
      <c r="E518" s="27"/>
      <c r="F518" s="28" t="s">
        <v>79</v>
      </c>
      <c r="G518" s="27"/>
      <c r="H518" s="28" t="s">
        <v>79</v>
      </c>
      <c r="I518" s="28"/>
      <c r="J518" s="28" t="s">
        <v>79</v>
      </c>
      <c r="K518" s="28"/>
      <c r="L518" s="28" t="s">
        <v>79</v>
      </c>
      <c r="M518" s="28"/>
      <c r="N518" s="28" t="s">
        <v>79</v>
      </c>
      <c r="O518" s="28"/>
      <c r="P518" s="28" t="s">
        <v>79</v>
      </c>
      <c r="Q518" s="28"/>
      <c r="R518" s="28" t="s">
        <v>79</v>
      </c>
      <c r="S518" s="28"/>
      <c r="T518" s="28" t="s">
        <v>79</v>
      </c>
      <c r="U518" s="28"/>
      <c r="V518" s="28" t="s">
        <v>79</v>
      </c>
      <c r="W518" s="28"/>
      <c r="X518" s="28" t="s">
        <v>79</v>
      </c>
      <c r="Y518" s="28">
        <v>5</v>
      </c>
      <c r="Z518" s="27" t="s">
        <v>79</v>
      </c>
      <c r="AA518" s="29">
        <v>1</v>
      </c>
      <c r="AB518" s="29" t="s">
        <v>88</v>
      </c>
      <c r="AC518" s="30">
        <f>Y518*AA518</f>
        <v>5</v>
      </c>
      <c r="AD518" s="31" t="str">
        <f>AD517</f>
        <v>UNID</v>
      </c>
    </row>
    <row r="519" spans="1:30" x14ac:dyDescent="0.25">
      <c r="A519" s="200"/>
      <c r="B519" s="201"/>
      <c r="C519" s="201"/>
      <c r="D519" s="201"/>
      <c r="E519" s="201"/>
      <c r="F519" s="201"/>
      <c r="G519" s="201"/>
      <c r="H519" s="201"/>
      <c r="I519" s="201"/>
      <c r="J519" s="201"/>
      <c r="K519" s="201"/>
      <c r="L519" s="201"/>
      <c r="M519" s="201"/>
      <c r="N519" s="201"/>
      <c r="O519" s="201"/>
      <c r="P519" s="201"/>
      <c r="Q519" s="201"/>
      <c r="R519" s="201"/>
      <c r="S519" s="201"/>
      <c r="T519" s="201"/>
      <c r="U519" s="201"/>
      <c r="V519" s="201"/>
      <c r="W519" s="201"/>
      <c r="X519" s="201"/>
      <c r="Y519" s="201"/>
      <c r="Z519" s="201"/>
      <c r="AA519" s="202"/>
      <c r="AB519" s="201"/>
      <c r="AC519" s="201"/>
      <c r="AD519" s="203"/>
    </row>
    <row r="520" spans="1:30" x14ac:dyDescent="0.25">
      <c r="A520" s="204" t="str">
        <f>'MEMÓRIA DE CÁLCULO - MC'!A116</f>
        <v>10.11</v>
      </c>
      <c r="B520" s="188" t="str">
        <f>VLOOKUP(A520,'MEMÓRIA DE CÁLCULO - MC'!$A$8:$J$199,4,FALSE())</f>
        <v>JOELHO 90 GRAUS COM BUCHA DE LATÃO, PVC, SOLDÁVEL, DN 25MM, X 1/2 INSTALADO EM RAMAL OU SUB-RAMAL DE ÁGUA - FORNECIMENTO E INSTALAÇÃO. AF_06/2022</v>
      </c>
      <c r="C520" s="189"/>
      <c r="D520" s="189"/>
      <c r="E520" s="189"/>
      <c r="F520" s="189"/>
      <c r="G520" s="189"/>
      <c r="H520" s="189"/>
      <c r="I520" s="189"/>
      <c r="J520" s="189"/>
      <c r="K520" s="189"/>
      <c r="L520" s="189"/>
      <c r="M520" s="189"/>
      <c r="N520" s="189"/>
      <c r="O520" s="189"/>
      <c r="P520" s="189"/>
      <c r="Q520" s="189"/>
      <c r="R520" s="189"/>
      <c r="S520" s="189"/>
      <c r="T520" s="189"/>
      <c r="U520" s="189"/>
      <c r="V520" s="189"/>
      <c r="W520" s="189"/>
      <c r="X520" s="189"/>
      <c r="Y520" s="189"/>
      <c r="Z520" s="189"/>
      <c r="AA520" s="205"/>
      <c r="AB520" s="207" t="s">
        <v>90</v>
      </c>
      <c r="AC520" s="207">
        <f>SUM(AC522:AC523)</f>
        <v>4</v>
      </c>
      <c r="AD520" s="199" t="str">
        <f>VLOOKUP(A520,'MEMÓRIA DE CÁLCULO - MC'!$A$8:$J$199,6,FALSE())</f>
        <v>UNID</v>
      </c>
    </row>
    <row r="521" spans="1:30" x14ac:dyDescent="0.25">
      <c r="A521" s="204"/>
      <c r="B521" s="191"/>
      <c r="C521" s="192"/>
      <c r="D521" s="192"/>
      <c r="E521" s="192"/>
      <c r="F521" s="192"/>
      <c r="G521" s="192"/>
      <c r="H521" s="192"/>
      <c r="I521" s="192"/>
      <c r="J521" s="192"/>
      <c r="K521" s="192"/>
      <c r="L521" s="192"/>
      <c r="M521" s="192"/>
      <c r="N521" s="192"/>
      <c r="O521" s="192"/>
      <c r="P521" s="192"/>
      <c r="Q521" s="192"/>
      <c r="R521" s="192"/>
      <c r="S521" s="192"/>
      <c r="T521" s="192"/>
      <c r="U521" s="192"/>
      <c r="V521" s="192"/>
      <c r="W521" s="192"/>
      <c r="X521" s="192"/>
      <c r="Y521" s="192"/>
      <c r="Z521" s="192"/>
      <c r="AA521" s="206"/>
      <c r="AB521" s="207"/>
      <c r="AC521" s="207"/>
      <c r="AD521" s="199"/>
    </row>
    <row r="522" spans="1:30" x14ac:dyDescent="0.25">
      <c r="A522" s="24"/>
      <c r="B522" s="25" t="s">
        <v>331</v>
      </c>
      <c r="C522" s="26"/>
      <c r="D522" s="27" t="s">
        <v>79</v>
      </c>
      <c r="E522" s="27"/>
      <c r="F522" s="28" t="s">
        <v>79</v>
      </c>
      <c r="G522" s="27"/>
      <c r="H522" s="28" t="s">
        <v>79</v>
      </c>
      <c r="I522" s="28"/>
      <c r="J522" s="28" t="s">
        <v>79</v>
      </c>
      <c r="K522" s="28"/>
      <c r="L522" s="28" t="s">
        <v>79</v>
      </c>
      <c r="M522" s="28"/>
      <c r="N522" s="28" t="s">
        <v>79</v>
      </c>
      <c r="O522" s="28"/>
      <c r="P522" s="28" t="s">
        <v>79</v>
      </c>
      <c r="Q522" s="28"/>
      <c r="R522" s="28" t="s">
        <v>79</v>
      </c>
      <c r="S522" s="28"/>
      <c r="T522" s="28" t="s">
        <v>79</v>
      </c>
      <c r="U522" s="28"/>
      <c r="V522" s="28" t="s">
        <v>79</v>
      </c>
      <c r="W522" s="28"/>
      <c r="X522" s="28" t="s">
        <v>79</v>
      </c>
      <c r="Y522" s="28">
        <f>1+1</f>
        <v>2</v>
      </c>
      <c r="Z522" s="27" t="s">
        <v>79</v>
      </c>
      <c r="AA522" s="29">
        <v>1</v>
      </c>
      <c r="AB522" s="29" t="s">
        <v>88</v>
      </c>
      <c r="AC522" s="30">
        <f>Y522*AA522</f>
        <v>2</v>
      </c>
      <c r="AD522" s="31" t="str">
        <f>AD520</f>
        <v>UNID</v>
      </c>
    </row>
    <row r="523" spans="1:30" x14ac:dyDescent="0.25">
      <c r="A523" s="24"/>
      <c r="B523" s="25" t="s">
        <v>332</v>
      </c>
      <c r="C523" s="26"/>
      <c r="D523" s="27" t="s">
        <v>79</v>
      </c>
      <c r="E523" s="27"/>
      <c r="F523" s="28" t="s">
        <v>79</v>
      </c>
      <c r="G523" s="27"/>
      <c r="H523" s="28" t="s">
        <v>79</v>
      </c>
      <c r="I523" s="28"/>
      <c r="J523" s="28" t="s">
        <v>79</v>
      </c>
      <c r="K523" s="28"/>
      <c r="L523" s="28" t="s">
        <v>79</v>
      </c>
      <c r="M523" s="28"/>
      <c r="N523" s="28" t="s">
        <v>79</v>
      </c>
      <c r="O523" s="28"/>
      <c r="P523" s="28" t="s">
        <v>79</v>
      </c>
      <c r="Q523" s="28"/>
      <c r="R523" s="28" t="s">
        <v>79</v>
      </c>
      <c r="S523" s="28"/>
      <c r="T523" s="28" t="s">
        <v>79</v>
      </c>
      <c r="U523" s="28"/>
      <c r="V523" s="28" t="s">
        <v>79</v>
      </c>
      <c r="W523" s="28"/>
      <c r="X523" s="28" t="s">
        <v>79</v>
      </c>
      <c r="Y523" s="28">
        <v>2</v>
      </c>
      <c r="Z523" s="27" t="s">
        <v>79</v>
      </c>
      <c r="AA523" s="29">
        <v>1</v>
      </c>
      <c r="AB523" s="29" t="s">
        <v>88</v>
      </c>
      <c r="AC523" s="30">
        <f>Y523*AA523</f>
        <v>2</v>
      </c>
      <c r="AD523" s="31" t="str">
        <f>AD522</f>
        <v>UNID</v>
      </c>
    </row>
    <row r="524" spans="1:30" x14ac:dyDescent="0.25">
      <c r="A524" s="200"/>
      <c r="B524" s="201"/>
      <c r="C524" s="201"/>
      <c r="D524" s="201"/>
      <c r="E524" s="201"/>
      <c r="F524" s="201"/>
      <c r="G524" s="201"/>
      <c r="H524" s="201"/>
      <c r="I524" s="201"/>
      <c r="J524" s="201"/>
      <c r="K524" s="201"/>
      <c r="L524" s="201"/>
      <c r="M524" s="201"/>
      <c r="N524" s="201"/>
      <c r="O524" s="201"/>
      <c r="P524" s="201"/>
      <c r="Q524" s="201"/>
      <c r="R524" s="201"/>
      <c r="S524" s="201"/>
      <c r="T524" s="201"/>
      <c r="U524" s="201"/>
      <c r="V524" s="201"/>
      <c r="W524" s="201"/>
      <c r="X524" s="201"/>
      <c r="Y524" s="201"/>
      <c r="Z524" s="201"/>
      <c r="AA524" s="202"/>
      <c r="AB524" s="201"/>
      <c r="AC524" s="201"/>
      <c r="AD524" s="203"/>
    </row>
    <row r="525" spans="1:30" x14ac:dyDescent="0.25">
      <c r="A525" s="204" t="str">
        <f>'MEMÓRIA DE CÁLCULO - MC'!A117</f>
        <v>10.12</v>
      </c>
      <c r="B525" s="188" t="str">
        <f>VLOOKUP(A525,'MEMÓRIA DE CÁLCULO - MC'!$A$8:$J$199,4,FALSE())</f>
        <v>TÊ COM BUCHA DE LATÃO NA BOLSA CENTRAL, PVC, SOLDÁVEL, DN 25MM X 1/2, INSTALADO EM RAMAL OU SUB-RAMAL DE ÁGUA - FORNECIMENTO E INSTALAÇÃO. AF_06/2022</v>
      </c>
      <c r="C525" s="189"/>
      <c r="D525" s="189"/>
      <c r="E525" s="189"/>
      <c r="F525" s="189"/>
      <c r="G525" s="189"/>
      <c r="H525" s="189"/>
      <c r="I525" s="189"/>
      <c r="J525" s="189"/>
      <c r="K525" s="189"/>
      <c r="L525" s="189"/>
      <c r="M525" s="189"/>
      <c r="N525" s="189"/>
      <c r="O525" s="189"/>
      <c r="P525" s="189"/>
      <c r="Q525" s="189"/>
      <c r="R525" s="189"/>
      <c r="S525" s="189"/>
      <c r="T525" s="189"/>
      <c r="U525" s="189"/>
      <c r="V525" s="189"/>
      <c r="W525" s="189"/>
      <c r="X525" s="189"/>
      <c r="Y525" s="189"/>
      <c r="Z525" s="189"/>
      <c r="AA525" s="205"/>
      <c r="AB525" s="207" t="s">
        <v>90</v>
      </c>
      <c r="AC525" s="207">
        <f>SUM(AC527:AC528)</f>
        <v>6</v>
      </c>
      <c r="AD525" s="199" t="str">
        <f>VLOOKUP(A525,'MEMÓRIA DE CÁLCULO - MC'!$A$8:$J$199,6,FALSE())</f>
        <v>UNID</v>
      </c>
    </row>
    <row r="526" spans="1:30" x14ac:dyDescent="0.25">
      <c r="A526" s="204"/>
      <c r="B526" s="191"/>
      <c r="C526" s="192"/>
      <c r="D526" s="192"/>
      <c r="E526" s="192"/>
      <c r="F526" s="192"/>
      <c r="G526" s="192"/>
      <c r="H526" s="192"/>
      <c r="I526" s="192"/>
      <c r="J526" s="192"/>
      <c r="K526" s="192"/>
      <c r="L526" s="192"/>
      <c r="M526" s="192"/>
      <c r="N526" s="192"/>
      <c r="O526" s="192"/>
      <c r="P526" s="192"/>
      <c r="Q526" s="192"/>
      <c r="R526" s="192"/>
      <c r="S526" s="192"/>
      <c r="T526" s="192"/>
      <c r="U526" s="192"/>
      <c r="V526" s="192"/>
      <c r="W526" s="192"/>
      <c r="X526" s="192"/>
      <c r="Y526" s="192"/>
      <c r="Z526" s="192"/>
      <c r="AA526" s="206"/>
      <c r="AB526" s="207"/>
      <c r="AC526" s="207"/>
      <c r="AD526" s="199"/>
    </row>
    <row r="527" spans="1:30" x14ac:dyDescent="0.25">
      <c r="A527" s="24"/>
      <c r="B527" s="25" t="s">
        <v>331</v>
      </c>
      <c r="C527" s="26"/>
      <c r="D527" s="27" t="s">
        <v>79</v>
      </c>
      <c r="E527" s="27"/>
      <c r="F527" s="28" t="s">
        <v>79</v>
      </c>
      <c r="G527" s="27"/>
      <c r="H527" s="28" t="s">
        <v>79</v>
      </c>
      <c r="I527" s="28"/>
      <c r="J527" s="28" t="s">
        <v>79</v>
      </c>
      <c r="K527" s="28"/>
      <c r="L527" s="28" t="s">
        <v>79</v>
      </c>
      <c r="M527" s="28"/>
      <c r="N527" s="28" t="s">
        <v>79</v>
      </c>
      <c r="O527" s="28"/>
      <c r="P527" s="28" t="s">
        <v>79</v>
      </c>
      <c r="Q527" s="28"/>
      <c r="R527" s="28" t="s">
        <v>79</v>
      </c>
      <c r="S527" s="28"/>
      <c r="T527" s="28" t="s">
        <v>79</v>
      </c>
      <c r="U527" s="28"/>
      <c r="V527" s="28" t="s">
        <v>79</v>
      </c>
      <c r="W527" s="28"/>
      <c r="X527" s="28" t="s">
        <v>79</v>
      </c>
      <c r="Y527" s="28">
        <f>3</f>
        <v>3</v>
      </c>
      <c r="Z527" s="27" t="s">
        <v>79</v>
      </c>
      <c r="AA527" s="29">
        <v>1</v>
      </c>
      <c r="AB527" s="29" t="s">
        <v>88</v>
      </c>
      <c r="AC527" s="30">
        <f>Y527*AA527</f>
        <v>3</v>
      </c>
      <c r="AD527" s="31" t="str">
        <f>AD525</f>
        <v>UNID</v>
      </c>
    </row>
    <row r="528" spans="1:30" x14ac:dyDescent="0.25">
      <c r="A528" s="24"/>
      <c r="B528" s="25" t="s">
        <v>332</v>
      </c>
      <c r="C528" s="26"/>
      <c r="D528" s="27" t="s">
        <v>79</v>
      </c>
      <c r="E528" s="27"/>
      <c r="F528" s="28" t="s">
        <v>79</v>
      </c>
      <c r="G528" s="27"/>
      <c r="H528" s="28" t="s">
        <v>79</v>
      </c>
      <c r="I528" s="28"/>
      <c r="J528" s="28" t="s">
        <v>79</v>
      </c>
      <c r="K528" s="28"/>
      <c r="L528" s="28" t="s">
        <v>79</v>
      </c>
      <c r="M528" s="28"/>
      <c r="N528" s="28" t="s">
        <v>79</v>
      </c>
      <c r="O528" s="28"/>
      <c r="P528" s="28" t="s">
        <v>79</v>
      </c>
      <c r="Q528" s="28"/>
      <c r="R528" s="28" t="s">
        <v>79</v>
      </c>
      <c r="S528" s="28"/>
      <c r="T528" s="28" t="s">
        <v>79</v>
      </c>
      <c r="U528" s="28"/>
      <c r="V528" s="28" t="s">
        <v>79</v>
      </c>
      <c r="W528" s="28"/>
      <c r="X528" s="28" t="s">
        <v>79</v>
      </c>
      <c r="Y528" s="28">
        <v>3</v>
      </c>
      <c r="Z528" s="27" t="s">
        <v>79</v>
      </c>
      <c r="AA528" s="29">
        <v>1</v>
      </c>
      <c r="AB528" s="29" t="s">
        <v>88</v>
      </c>
      <c r="AC528" s="30">
        <f>Y528*AA528</f>
        <v>3</v>
      </c>
      <c r="AD528" s="31" t="str">
        <f>AD527</f>
        <v>UNID</v>
      </c>
    </row>
    <row r="529" spans="1:30" x14ac:dyDescent="0.25">
      <c r="A529" s="200"/>
      <c r="B529" s="201"/>
      <c r="C529" s="201"/>
      <c r="D529" s="201"/>
      <c r="E529" s="201"/>
      <c r="F529" s="201"/>
      <c r="G529" s="201"/>
      <c r="H529" s="201"/>
      <c r="I529" s="201"/>
      <c r="J529" s="201"/>
      <c r="K529" s="201"/>
      <c r="L529" s="201"/>
      <c r="M529" s="201"/>
      <c r="N529" s="201"/>
      <c r="O529" s="201"/>
      <c r="P529" s="201"/>
      <c r="Q529" s="201"/>
      <c r="R529" s="201"/>
      <c r="S529" s="201"/>
      <c r="T529" s="201"/>
      <c r="U529" s="201"/>
      <c r="V529" s="201"/>
      <c r="W529" s="201"/>
      <c r="X529" s="201"/>
      <c r="Y529" s="201"/>
      <c r="Z529" s="201"/>
      <c r="AA529" s="202"/>
      <c r="AB529" s="201"/>
      <c r="AC529" s="201"/>
      <c r="AD529" s="203"/>
    </row>
    <row r="530" spans="1:30" x14ac:dyDescent="0.25">
      <c r="A530" s="204" t="str">
        <f>'MEMÓRIA DE CÁLCULO - MC'!A118</f>
        <v>10.13</v>
      </c>
      <c r="B530" s="188" t="str">
        <f>VLOOKUP(A530,'MEMÓRIA DE CÁLCULO - MC'!$A$8:$J$199,4,FALSE())</f>
        <v>ADAPTADOR CURTO COM BOLSA E ROSCA PARA REGISTRO, PVC, SOLDÁVEL, DN 40MM X 1.1/2", INSTALADO EM RAMAL DE DISTRIBUIÇÃO DE ÁGUA - FORNECIMENTO E INSTALAÇÃO. AF_06/2022</v>
      </c>
      <c r="C530" s="189"/>
      <c r="D530" s="189"/>
      <c r="E530" s="189"/>
      <c r="F530" s="189"/>
      <c r="G530" s="189"/>
      <c r="H530" s="189"/>
      <c r="I530" s="189"/>
      <c r="J530" s="189"/>
      <c r="K530" s="189"/>
      <c r="L530" s="189"/>
      <c r="M530" s="189"/>
      <c r="N530" s="189"/>
      <c r="O530" s="189"/>
      <c r="P530" s="189"/>
      <c r="Q530" s="189"/>
      <c r="R530" s="189"/>
      <c r="S530" s="189"/>
      <c r="T530" s="189"/>
      <c r="U530" s="189"/>
      <c r="V530" s="189"/>
      <c r="W530" s="189"/>
      <c r="X530" s="189"/>
      <c r="Y530" s="189"/>
      <c r="Z530" s="189"/>
      <c r="AA530" s="205"/>
      <c r="AB530" s="207" t="s">
        <v>90</v>
      </c>
      <c r="AC530" s="207">
        <f>SUM(AC532:AC533)</f>
        <v>20</v>
      </c>
      <c r="AD530" s="199" t="str">
        <f>VLOOKUP(A530,'MEMÓRIA DE CÁLCULO - MC'!$A$8:$J$199,6,FALSE())</f>
        <v>UNID</v>
      </c>
    </row>
    <row r="531" spans="1:30" x14ac:dyDescent="0.25">
      <c r="A531" s="204"/>
      <c r="B531" s="191"/>
      <c r="C531" s="192"/>
      <c r="D531" s="192"/>
      <c r="E531" s="192"/>
      <c r="F531" s="192"/>
      <c r="G531" s="192"/>
      <c r="H531" s="192"/>
      <c r="I531" s="192"/>
      <c r="J531" s="192"/>
      <c r="K531" s="192"/>
      <c r="L531" s="192"/>
      <c r="M531" s="192"/>
      <c r="N531" s="192"/>
      <c r="O531" s="192"/>
      <c r="P531" s="192"/>
      <c r="Q531" s="192"/>
      <c r="R531" s="192"/>
      <c r="S531" s="192"/>
      <c r="T531" s="192"/>
      <c r="U531" s="192"/>
      <c r="V531" s="192"/>
      <c r="W531" s="192"/>
      <c r="X531" s="192"/>
      <c r="Y531" s="192"/>
      <c r="Z531" s="192"/>
      <c r="AA531" s="206"/>
      <c r="AB531" s="207"/>
      <c r="AC531" s="207"/>
      <c r="AD531" s="199"/>
    </row>
    <row r="532" spans="1:30" x14ac:dyDescent="0.25">
      <c r="A532" s="24"/>
      <c r="B532" s="25" t="s">
        <v>331</v>
      </c>
      <c r="C532" s="26"/>
      <c r="D532" s="27" t="s">
        <v>79</v>
      </c>
      <c r="E532" s="27"/>
      <c r="F532" s="28" t="s">
        <v>79</v>
      </c>
      <c r="G532" s="27"/>
      <c r="H532" s="28" t="s">
        <v>79</v>
      </c>
      <c r="I532" s="28"/>
      <c r="J532" s="28" t="s">
        <v>79</v>
      </c>
      <c r="K532" s="28"/>
      <c r="L532" s="28" t="s">
        <v>79</v>
      </c>
      <c r="M532" s="28"/>
      <c r="N532" s="28" t="s">
        <v>79</v>
      </c>
      <c r="O532" s="28"/>
      <c r="P532" s="28" t="s">
        <v>79</v>
      </c>
      <c r="Q532" s="28"/>
      <c r="R532" s="28" t="s">
        <v>79</v>
      </c>
      <c r="S532" s="28"/>
      <c r="T532" s="28" t="s">
        <v>79</v>
      </c>
      <c r="U532" s="28"/>
      <c r="V532" s="28" t="s">
        <v>79</v>
      </c>
      <c r="W532" s="28"/>
      <c r="X532" s="28" t="s">
        <v>79</v>
      </c>
      <c r="Y532" s="28">
        <v>10</v>
      </c>
      <c r="Z532" s="27" t="s">
        <v>79</v>
      </c>
      <c r="AA532" s="29">
        <v>1</v>
      </c>
      <c r="AB532" s="29" t="s">
        <v>88</v>
      </c>
      <c r="AC532" s="30">
        <f>Y532*AA532</f>
        <v>10</v>
      </c>
      <c r="AD532" s="31" t="str">
        <f>AD530</f>
        <v>UNID</v>
      </c>
    </row>
    <row r="533" spans="1:30" x14ac:dyDescent="0.25">
      <c r="A533" s="24"/>
      <c r="B533" s="25" t="s">
        <v>332</v>
      </c>
      <c r="C533" s="26"/>
      <c r="D533" s="27" t="s">
        <v>79</v>
      </c>
      <c r="E533" s="27"/>
      <c r="F533" s="28" t="s">
        <v>79</v>
      </c>
      <c r="G533" s="27"/>
      <c r="H533" s="28" t="s">
        <v>79</v>
      </c>
      <c r="I533" s="28"/>
      <c r="J533" s="28" t="s">
        <v>79</v>
      </c>
      <c r="K533" s="28"/>
      <c r="L533" s="28" t="s">
        <v>79</v>
      </c>
      <c r="M533" s="28"/>
      <c r="N533" s="28" t="s">
        <v>79</v>
      </c>
      <c r="O533" s="28"/>
      <c r="P533" s="28" t="s">
        <v>79</v>
      </c>
      <c r="Q533" s="28"/>
      <c r="R533" s="28" t="s">
        <v>79</v>
      </c>
      <c r="S533" s="28"/>
      <c r="T533" s="28" t="s">
        <v>79</v>
      </c>
      <c r="U533" s="28"/>
      <c r="V533" s="28" t="s">
        <v>79</v>
      </c>
      <c r="W533" s="28"/>
      <c r="X533" s="28" t="s">
        <v>79</v>
      </c>
      <c r="Y533" s="28">
        <v>10</v>
      </c>
      <c r="Z533" s="27" t="s">
        <v>79</v>
      </c>
      <c r="AA533" s="29">
        <v>1</v>
      </c>
      <c r="AB533" s="29" t="s">
        <v>88</v>
      </c>
      <c r="AC533" s="30">
        <f t="shared" ref="AC533" si="76">Y533*AA533</f>
        <v>10</v>
      </c>
      <c r="AD533" s="31" t="str">
        <f>AD532</f>
        <v>UNID</v>
      </c>
    </row>
    <row r="534" spans="1:30" x14ac:dyDescent="0.25">
      <c r="A534" s="24"/>
      <c r="B534" s="25" t="s">
        <v>342</v>
      </c>
      <c r="C534" s="26"/>
      <c r="D534" s="27" t="s">
        <v>79</v>
      </c>
      <c r="E534" s="27"/>
      <c r="F534" s="28" t="s">
        <v>79</v>
      </c>
      <c r="G534" s="27"/>
      <c r="H534" s="28" t="s">
        <v>79</v>
      </c>
      <c r="I534" s="28"/>
      <c r="J534" s="28" t="s">
        <v>79</v>
      </c>
      <c r="K534" s="28"/>
      <c r="L534" s="28" t="s">
        <v>79</v>
      </c>
      <c r="M534" s="28"/>
      <c r="N534" s="28" t="s">
        <v>79</v>
      </c>
      <c r="O534" s="28"/>
      <c r="P534" s="28" t="s">
        <v>79</v>
      </c>
      <c r="Q534" s="28"/>
      <c r="R534" s="28" t="s">
        <v>79</v>
      </c>
      <c r="S534" s="28"/>
      <c r="T534" s="28" t="s">
        <v>79</v>
      </c>
      <c r="U534" s="28"/>
      <c r="V534" s="28" t="s">
        <v>79</v>
      </c>
      <c r="W534" s="28"/>
      <c r="X534" s="28" t="s">
        <v>79</v>
      </c>
      <c r="Y534" s="28">
        <v>8</v>
      </c>
      <c r="Z534" s="27" t="s">
        <v>79</v>
      </c>
      <c r="AA534" s="29">
        <v>1</v>
      </c>
      <c r="AB534" s="29" t="s">
        <v>88</v>
      </c>
      <c r="AC534" s="30">
        <f t="shared" ref="AC534" si="77">Y534*AA534</f>
        <v>8</v>
      </c>
      <c r="AD534" s="31" t="str">
        <f>AD533</f>
        <v>UNID</v>
      </c>
    </row>
    <row r="535" spans="1:30" x14ac:dyDescent="0.25">
      <c r="A535" s="200"/>
      <c r="B535" s="201"/>
      <c r="C535" s="201"/>
      <c r="D535" s="201"/>
      <c r="E535" s="201"/>
      <c r="F535" s="201"/>
      <c r="G535" s="201"/>
      <c r="H535" s="201"/>
      <c r="I535" s="201"/>
      <c r="J535" s="201"/>
      <c r="K535" s="201"/>
      <c r="L535" s="201"/>
      <c r="M535" s="201"/>
      <c r="N535" s="201"/>
      <c r="O535" s="201"/>
      <c r="P535" s="201"/>
      <c r="Q535" s="201"/>
      <c r="R535" s="201"/>
      <c r="S535" s="201"/>
      <c r="T535" s="201"/>
      <c r="U535" s="201"/>
      <c r="V535" s="201"/>
      <c r="W535" s="201"/>
      <c r="X535" s="201"/>
      <c r="Y535" s="201"/>
      <c r="Z535" s="201"/>
      <c r="AA535" s="202"/>
      <c r="AB535" s="201"/>
      <c r="AC535" s="201"/>
      <c r="AD535" s="203"/>
    </row>
    <row r="536" spans="1:30" x14ac:dyDescent="0.25">
      <c r="A536" s="204" t="str">
        <f>'MEMÓRIA DE CÁLCULO - MC'!A119</f>
        <v>10.14</v>
      </c>
      <c r="B536" s="188" t="str">
        <f>VLOOKUP(A536,'MEMÓRIA DE CÁLCULO - MC'!$A$8:$J$199,4,FALSE())</f>
        <v>ADAPTADOR CURTO COM BOLSA E ROSCA PARA REGISTRO, PVC, SOLDÁVEL, DN 25MM X 3/4, INSTALADO EM RAMAL OU SUB-RAMAL DE ÁGUA - FORNECIMENTO E INSTALAÇÃO. AF_06/2022</v>
      </c>
      <c r="C536" s="189"/>
      <c r="D536" s="189"/>
      <c r="E536" s="189"/>
      <c r="F536" s="189"/>
      <c r="G536" s="189"/>
      <c r="H536" s="189"/>
      <c r="I536" s="189"/>
      <c r="J536" s="189"/>
      <c r="K536" s="189"/>
      <c r="L536" s="189"/>
      <c r="M536" s="189"/>
      <c r="N536" s="189"/>
      <c r="O536" s="189"/>
      <c r="P536" s="189"/>
      <c r="Q536" s="189"/>
      <c r="R536" s="189"/>
      <c r="S536" s="189"/>
      <c r="T536" s="189"/>
      <c r="U536" s="189"/>
      <c r="V536" s="189"/>
      <c r="W536" s="189"/>
      <c r="X536" s="189"/>
      <c r="Y536" s="189"/>
      <c r="Z536" s="189"/>
      <c r="AA536" s="205"/>
      <c r="AB536" s="207" t="s">
        <v>90</v>
      </c>
      <c r="AC536" s="207">
        <f>SUM(AC538:AC539)</f>
        <v>4</v>
      </c>
      <c r="AD536" s="199" t="str">
        <f>VLOOKUP(A536,'MEMÓRIA DE CÁLCULO - MC'!$A$8:$J$199,6,FALSE())</f>
        <v>UNID</v>
      </c>
    </row>
    <row r="537" spans="1:30" x14ac:dyDescent="0.25">
      <c r="A537" s="204"/>
      <c r="B537" s="191"/>
      <c r="C537" s="192"/>
      <c r="D537" s="192"/>
      <c r="E537" s="192"/>
      <c r="F537" s="192"/>
      <c r="G537" s="192"/>
      <c r="H537" s="192"/>
      <c r="I537" s="192"/>
      <c r="J537" s="192"/>
      <c r="K537" s="192"/>
      <c r="L537" s="192"/>
      <c r="M537" s="192"/>
      <c r="N537" s="192"/>
      <c r="O537" s="192"/>
      <c r="P537" s="192"/>
      <c r="Q537" s="192"/>
      <c r="R537" s="192"/>
      <c r="S537" s="192"/>
      <c r="T537" s="192"/>
      <c r="U537" s="192"/>
      <c r="V537" s="192"/>
      <c r="W537" s="192"/>
      <c r="X537" s="192"/>
      <c r="Y537" s="192"/>
      <c r="Z537" s="192"/>
      <c r="AA537" s="206"/>
      <c r="AB537" s="207"/>
      <c r="AC537" s="207"/>
      <c r="AD537" s="199"/>
    </row>
    <row r="538" spans="1:30" x14ac:dyDescent="0.25">
      <c r="A538" s="24"/>
      <c r="B538" s="25" t="s">
        <v>331</v>
      </c>
      <c r="C538" s="26"/>
      <c r="D538" s="27" t="s">
        <v>79</v>
      </c>
      <c r="E538" s="27"/>
      <c r="F538" s="28" t="s">
        <v>79</v>
      </c>
      <c r="G538" s="27"/>
      <c r="H538" s="28" t="s">
        <v>79</v>
      </c>
      <c r="I538" s="28"/>
      <c r="J538" s="28" t="s">
        <v>79</v>
      </c>
      <c r="K538" s="28"/>
      <c r="L538" s="28" t="s">
        <v>79</v>
      </c>
      <c r="M538" s="28"/>
      <c r="N538" s="28" t="s">
        <v>79</v>
      </c>
      <c r="O538" s="28"/>
      <c r="P538" s="28" t="s">
        <v>79</v>
      </c>
      <c r="Q538" s="28"/>
      <c r="R538" s="28" t="s">
        <v>79</v>
      </c>
      <c r="S538" s="28"/>
      <c r="T538" s="28" t="s">
        <v>79</v>
      </c>
      <c r="U538" s="28"/>
      <c r="V538" s="28" t="s">
        <v>79</v>
      </c>
      <c r="W538" s="28"/>
      <c r="X538" s="28" t="s">
        <v>79</v>
      </c>
      <c r="Y538" s="28">
        <v>2</v>
      </c>
      <c r="Z538" s="27" t="s">
        <v>79</v>
      </c>
      <c r="AA538" s="29">
        <v>1</v>
      </c>
      <c r="AB538" s="29" t="s">
        <v>88</v>
      </c>
      <c r="AC538" s="30">
        <f t="shared" ref="AC538:AC539" si="78">Y538*AA538</f>
        <v>2</v>
      </c>
      <c r="AD538" s="31" t="str">
        <f>AD536</f>
        <v>UNID</v>
      </c>
    </row>
    <row r="539" spans="1:30" x14ac:dyDescent="0.25">
      <c r="A539" s="24"/>
      <c r="B539" s="25" t="s">
        <v>332</v>
      </c>
      <c r="C539" s="26"/>
      <c r="D539" s="27" t="s">
        <v>79</v>
      </c>
      <c r="E539" s="27"/>
      <c r="F539" s="28" t="s">
        <v>79</v>
      </c>
      <c r="G539" s="27"/>
      <c r="H539" s="28" t="s">
        <v>79</v>
      </c>
      <c r="I539" s="28"/>
      <c r="J539" s="28" t="s">
        <v>79</v>
      </c>
      <c r="K539" s="28"/>
      <c r="L539" s="28" t="s">
        <v>79</v>
      </c>
      <c r="M539" s="28"/>
      <c r="N539" s="28" t="s">
        <v>79</v>
      </c>
      <c r="O539" s="28"/>
      <c r="P539" s="28" t="s">
        <v>79</v>
      </c>
      <c r="Q539" s="28"/>
      <c r="R539" s="28" t="s">
        <v>79</v>
      </c>
      <c r="S539" s="28"/>
      <c r="T539" s="28" t="s">
        <v>79</v>
      </c>
      <c r="U539" s="28"/>
      <c r="V539" s="28" t="s">
        <v>79</v>
      </c>
      <c r="W539" s="28"/>
      <c r="X539" s="28" t="s">
        <v>79</v>
      </c>
      <c r="Y539" s="28">
        <v>2</v>
      </c>
      <c r="Z539" s="27" t="s">
        <v>79</v>
      </c>
      <c r="AA539" s="29">
        <v>1</v>
      </c>
      <c r="AB539" s="29" t="s">
        <v>88</v>
      </c>
      <c r="AC539" s="30">
        <f t="shared" si="78"/>
        <v>2</v>
      </c>
      <c r="AD539" s="31" t="str">
        <f>AD538</f>
        <v>UNID</v>
      </c>
    </row>
    <row r="540" spans="1:30" x14ac:dyDescent="0.25">
      <c r="A540" s="200"/>
      <c r="B540" s="201"/>
      <c r="C540" s="201"/>
      <c r="D540" s="201"/>
      <c r="E540" s="201"/>
      <c r="F540" s="201"/>
      <c r="G540" s="201"/>
      <c r="H540" s="201"/>
      <c r="I540" s="201"/>
      <c r="J540" s="201"/>
      <c r="K540" s="201"/>
      <c r="L540" s="201"/>
      <c r="M540" s="201"/>
      <c r="N540" s="201"/>
      <c r="O540" s="201"/>
      <c r="P540" s="201"/>
      <c r="Q540" s="201"/>
      <c r="R540" s="201"/>
      <c r="S540" s="201"/>
      <c r="T540" s="201"/>
      <c r="U540" s="201"/>
      <c r="V540" s="201"/>
      <c r="W540" s="201"/>
      <c r="X540" s="201"/>
      <c r="Y540" s="201"/>
      <c r="Z540" s="201"/>
      <c r="AA540" s="202"/>
      <c r="AB540" s="201"/>
      <c r="AC540" s="201"/>
      <c r="AD540" s="203"/>
    </row>
    <row r="541" spans="1:30" x14ac:dyDescent="0.25">
      <c r="A541" s="204" t="str">
        <f>'MEMÓRIA DE CÁLCULO - MC'!A120</f>
        <v>10.15</v>
      </c>
      <c r="B541" s="188" t="str">
        <f>VLOOKUP(A541,'MEMÓRIA DE CÁLCULO - MC'!$A$8:$J$199,4,FALSE())</f>
        <v>VÁLVULA DE DESCARGA METÁLICA, BASE 1 1/2", ACABAMENTO METALICO CROMADO - FORNECIMENTO E INSTALAÇÃO. AF_08/2021</v>
      </c>
      <c r="C541" s="189"/>
      <c r="D541" s="189"/>
      <c r="E541" s="189"/>
      <c r="F541" s="189"/>
      <c r="G541" s="189"/>
      <c r="H541" s="189"/>
      <c r="I541" s="189"/>
      <c r="J541" s="189"/>
      <c r="K541" s="189"/>
      <c r="L541" s="189"/>
      <c r="M541" s="189"/>
      <c r="N541" s="189"/>
      <c r="O541" s="189"/>
      <c r="P541" s="189"/>
      <c r="Q541" s="189"/>
      <c r="R541" s="189"/>
      <c r="S541" s="189"/>
      <c r="T541" s="189"/>
      <c r="U541" s="189"/>
      <c r="V541" s="189"/>
      <c r="W541" s="189"/>
      <c r="X541" s="189"/>
      <c r="Y541" s="189"/>
      <c r="Z541" s="189"/>
      <c r="AA541" s="205"/>
      <c r="AB541" s="207" t="s">
        <v>90</v>
      </c>
      <c r="AC541" s="207">
        <f>SUM(AC543:AC544)</f>
        <v>10</v>
      </c>
      <c r="AD541" s="199" t="str">
        <f>VLOOKUP(A541,'MEMÓRIA DE CÁLCULO - MC'!$A$8:$J$199,6,FALSE())</f>
        <v>UNID</v>
      </c>
    </row>
    <row r="542" spans="1:30" x14ac:dyDescent="0.25">
      <c r="A542" s="204"/>
      <c r="B542" s="191"/>
      <c r="C542" s="192"/>
      <c r="D542" s="192"/>
      <c r="E542" s="192"/>
      <c r="F542" s="192"/>
      <c r="G542" s="192"/>
      <c r="H542" s="192"/>
      <c r="I542" s="192"/>
      <c r="J542" s="192"/>
      <c r="K542" s="192"/>
      <c r="L542" s="192"/>
      <c r="M542" s="192"/>
      <c r="N542" s="192"/>
      <c r="O542" s="192"/>
      <c r="P542" s="192"/>
      <c r="Q542" s="192"/>
      <c r="R542" s="192"/>
      <c r="S542" s="192"/>
      <c r="T542" s="192"/>
      <c r="U542" s="192"/>
      <c r="V542" s="192"/>
      <c r="W542" s="192"/>
      <c r="X542" s="192"/>
      <c r="Y542" s="192"/>
      <c r="Z542" s="192"/>
      <c r="AA542" s="206"/>
      <c r="AB542" s="207"/>
      <c r="AC542" s="207"/>
      <c r="AD542" s="199"/>
    </row>
    <row r="543" spans="1:30" x14ac:dyDescent="0.25">
      <c r="A543" s="24"/>
      <c r="B543" s="25" t="s">
        <v>331</v>
      </c>
      <c r="C543" s="26"/>
      <c r="D543" s="27" t="s">
        <v>79</v>
      </c>
      <c r="E543" s="27"/>
      <c r="F543" s="28" t="s">
        <v>79</v>
      </c>
      <c r="G543" s="27"/>
      <c r="H543" s="28" t="s">
        <v>79</v>
      </c>
      <c r="I543" s="28"/>
      <c r="J543" s="28" t="s">
        <v>79</v>
      </c>
      <c r="K543" s="28"/>
      <c r="L543" s="28" t="s">
        <v>79</v>
      </c>
      <c r="M543" s="28"/>
      <c r="N543" s="28" t="s">
        <v>79</v>
      </c>
      <c r="O543" s="28"/>
      <c r="P543" s="28" t="s">
        <v>79</v>
      </c>
      <c r="Q543" s="28"/>
      <c r="R543" s="28" t="s">
        <v>79</v>
      </c>
      <c r="S543" s="28"/>
      <c r="T543" s="28" t="s">
        <v>79</v>
      </c>
      <c r="U543" s="28"/>
      <c r="V543" s="28" t="s">
        <v>79</v>
      </c>
      <c r="W543" s="28"/>
      <c r="X543" s="28" t="s">
        <v>79</v>
      </c>
      <c r="Y543" s="28">
        <f>5</f>
        <v>5</v>
      </c>
      <c r="Z543" s="27" t="s">
        <v>79</v>
      </c>
      <c r="AA543" s="29">
        <v>1</v>
      </c>
      <c r="AB543" s="29" t="s">
        <v>88</v>
      </c>
      <c r="AC543" s="30">
        <f t="shared" ref="AC543:AC544" si="79">Y543*AA543</f>
        <v>5</v>
      </c>
      <c r="AD543" s="31" t="str">
        <f>AD541</f>
        <v>UNID</v>
      </c>
    </row>
    <row r="544" spans="1:30" x14ac:dyDescent="0.25">
      <c r="A544" s="24"/>
      <c r="B544" s="25" t="s">
        <v>332</v>
      </c>
      <c r="C544" s="26"/>
      <c r="D544" s="27" t="s">
        <v>79</v>
      </c>
      <c r="E544" s="27"/>
      <c r="F544" s="28" t="s">
        <v>79</v>
      </c>
      <c r="G544" s="27"/>
      <c r="H544" s="28" t="s">
        <v>79</v>
      </c>
      <c r="I544" s="28"/>
      <c r="J544" s="28" t="s">
        <v>79</v>
      </c>
      <c r="K544" s="28"/>
      <c r="L544" s="28" t="s">
        <v>79</v>
      </c>
      <c r="M544" s="28"/>
      <c r="N544" s="28" t="s">
        <v>79</v>
      </c>
      <c r="O544" s="28"/>
      <c r="P544" s="28" t="s">
        <v>79</v>
      </c>
      <c r="Q544" s="28"/>
      <c r="R544" s="28" t="s">
        <v>79</v>
      </c>
      <c r="S544" s="28"/>
      <c r="T544" s="28" t="s">
        <v>79</v>
      </c>
      <c r="U544" s="28"/>
      <c r="V544" s="28" t="s">
        <v>79</v>
      </c>
      <c r="W544" s="28"/>
      <c r="X544" s="28" t="s">
        <v>79</v>
      </c>
      <c r="Y544" s="28">
        <v>5</v>
      </c>
      <c r="Z544" s="27" t="s">
        <v>79</v>
      </c>
      <c r="AA544" s="29">
        <v>1</v>
      </c>
      <c r="AB544" s="29" t="s">
        <v>88</v>
      </c>
      <c r="AC544" s="30">
        <f t="shared" si="79"/>
        <v>5</v>
      </c>
      <c r="AD544" s="31" t="str">
        <f>AD543</f>
        <v>UNID</v>
      </c>
    </row>
    <row r="545" spans="1:30" x14ac:dyDescent="0.25">
      <c r="A545" s="200"/>
      <c r="B545" s="201"/>
      <c r="C545" s="201"/>
      <c r="D545" s="201"/>
      <c r="E545" s="201"/>
      <c r="F545" s="201"/>
      <c r="G545" s="201"/>
      <c r="H545" s="201"/>
      <c r="I545" s="201"/>
      <c r="J545" s="201"/>
      <c r="K545" s="201"/>
      <c r="L545" s="201"/>
      <c r="M545" s="201"/>
      <c r="N545" s="201"/>
      <c r="O545" s="201"/>
      <c r="P545" s="201"/>
      <c r="Q545" s="201"/>
      <c r="R545" s="201"/>
      <c r="S545" s="201"/>
      <c r="T545" s="201"/>
      <c r="U545" s="201"/>
      <c r="V545" s="201"/>
      <c r="W545" s="201"/>
      <c r="X545" s="201"/>
      <c r="Y545" s="201"/>
      <c r="Z545" s="201"/>
      <c r="AA545" s="202"/>
      <c r="AB545" s="201"/>
      <c r="AC545" s="201"/>
      <c r="AD545" s="203"/>
    </row>
    <row r="546" spans="1:30" x14ac:dyDescent="0.25">
      <c r="A546" s="204" t="str">
        <f>'MEMÓRIA DE CÁLCULO - MC'!A121</f>
        <v>10.16</v>
      </c>
      <c r="B546" s="188" t="str">
        <f>VLOOKUP(A546,'MEMÓRIA DE CÁLCULO - MC'!$A$8:$J$199,4,FALSE())</f>
        <v>REGISTRO DE GAVETA BRUTO, LATÃO, ROSCÁVEL, 2" - FORNECIMENTO E INSTALAÇÃO. AF_08/2021</v>
      </c>
      <c r="C546" s="189"/>
      <c r="D546" s="189"/>
      <c r="E546" s="189"/>
      <c r="F546" s="189"/>
      <c r="G546" s="189"/>
      <c r="H546" s="189"/>
      <c r="I546" s="189"/>
      <c r="J546" s="189"/>
      <c r="K546" s="189"/>
      <c r="L546" s="189"/>
      <c r="M546" s="189"/>
      <c r="N546" s="189"/>
      <c r="O546" s="189"/>
      <c r="P546" s="189"/>
      <c r="Q546" s="189"/>
      <c r="R546" s="189"/>
      <c r="S546" s="189"/>
      <c r="T546" s="189"/>
      <c r="U546" s="189"/>
      <c r="V546" s="189"/>
      <c r="W546" s="189"/>
      <c r="X546" s="189"/>
      <c r="Y546" s="189"/>
      <c r="Z546" s="189"/>
      <c r="AA546" s="205"/>
      <c r="AB546" s="207" t="s">
        <v>90</v>
      </c>
      <c r="AC546" s="207">
        <f>SUM(AC548:AC549)</f>
        <v>2</v>
      </c>
      <c r="AD546" s="199" t="str">
        <f>VLOOKUP(A546,'MEMÓRIA DE CÁLCULO - MC'!$A$8:$J$199,6,FALSE())</f>
        <v>UNID</v>
      </c>
    </row>
    <row r="547" spans="1:30" x14ac:dyDescent="0.25">
      <c r="A547" s="204"/>
      <c r="B547" s="191"/>
      <c r="C547" s="192"/>
      <c r="D547" s="192"/>
      <c r="E547" s="192"/>
      <c r="F547" s="192"/>
      <c r="G547" s="192"/>
      <c r="H547" s="192"/>
      <c r="I547" s="192"/>
      <c r="J547" s="192"/>
      <c r="K547" s="192"/>
      <c r="L547" s="192"/>
      <c r="M547" s="192"/>
      <c r="N547" s="192"/>
      <c r="O547" s="192"/>
      <c r="P547" s="192"/>
      <c r="Q547" s="192"/>
      <c r="R547" s="192"/>
      <c r="S547" s="192"/>
      <c r="T547" s="192"/>
      <c r="U547" s="192"/>
      <c r="V547" s="192"/>
      <c r="W547" s="192"/>
      <c r="X547" s="192"/>
      <c r="Y547" s="192"/>
      <c r="Z547" s="192"/>
      <c r="AA547" s="206"/>
      <c r="AB547" s="207"/>
      <c r="AC547" s="207"/>
      <c r="AD547" s="199"/>
    </row>
    <row r="548" spans="1:30" x14ac:dyDescent="0.25">
      <c r="A548" s="24"/>
      <c r="B548" s="25" t="s">
        <v>340</v>
      </c>
      <c r="C548" s="26"/>
      <c r="D548" s="27" t="s">
        <v>79</v>
      </c>
      <c r="E548" s="27"/>
      <c r="F548" s="28" t="s">
        <v>79</v>
      </c>
      <c r="G548" s="27"/>
      <c r="H548" s="28" t="s">
        <v>79</v>
      </c>
      <c r="I548" s="28"/>
      <c r="J548" s="28" t="s">
        <v>79</v>
      </c>
      <c r="K548" s="28"/>
      <c r="L548" s="28" t="s">
        <v>79</v>
      </c>
      <c r="M548" s="28"/>
      <c r="N548" s="28" t="s">
        <v>79</v>
      </c>
      <c r="O548" s="28"/>
      <c r="P548" s="28" t="s">
        <v>79</v>
      </c>
      <c r="Q548" s="28"/>
      <c r="R548" s="28" t="s">
        <v>79</v>
      </c>
      <c r="S548" s="28"/>
      <c r="T548" s="28" t="s">
        <v>79</v>
      </c>
      <c r="U548" s="28"/>
      <c r="V548" s="28" t="s">
        <v>79</v>
      </c>
      <c r="W548" s="28"/>
      <c r="X548" s="28" t="s">
        <v>79</v>
      </c>
      <c r="Y548" s="28">
        <v>1</v>
      </c>
      <c r="Z548" s="27" t="s">
        <v>79</v>
      </c>
      <c r="AA548" s="29">
        <v>1</v>
      </c>
      <c r="AB548" s="29" t="s">
        <v>88</v>
      </c>
      <c r="AC548" s="30">
        <f t="shared" ref="AC548:AC549" si="80">Y548*AA548</f>
        <v>1</v>
      </c>
      <c r="AD548" s="31" t="str">
        <f>AD546</f>
        <v>UNID</v>
      </c>
    </row>
    <row r="549" spans="1:30" x14ac:dyDescent="0.25">
      <c r="A549" s="24"/>
      <c r="B549" s="25" t="s">
        <v>332</v>
      </c>
      <c r="C549" s="26"/>
      <c r="D549" s="27" t="s">
        <v>79</v>
      </c>
      <c r="E549" s="27"/>
      <c r="F549" s="28" t="s">
        <v>79</v>
      </c>
      <c r="G549" s="27"/>
      <c r="H549" s="28" t="s">
        <v>79</v>
      </c>
      <c r="I549" s="28"/>
      <c r="J549" s="28" t="s">
        <v>79</v>
      </c>
      <c r="K549" s="28"/>
      <c r="L549" s="28" t="s">
        <v>79</v>
      </c>
      <c r="M549" s="28"/>
      <c r="N549" s="28" t="s">
        <v>79</v>
      </c>
      <c r="O549" s="28"/>
      <c r="P549" s="28" t="s">
        <v>79</v>
      </c>
      <c r="Q549" s="28"/>
      <c r="R549" s="28" t="s">
        <v>79</v>
      </c>
      <c r="S549" s="28"/>
      <c r="T549" s="28" t="s">
        <v>79</v>
      </c>
      <c r="U549" s="28"/>
      <c r="V549" s="28" t="s">
        <v>79</v>
      </c>
      <c r="W549" s="28"/>
      <c r="X549" s="28" t="s">
        <v>79</v>
      </c>
      <c r="Y549" s="28">
        <v>1</v>
      </c>
      <c r="Z549" s="27" t="s">
        <v>79</v>
      </c>
      <c r="AA549" s="29">
        <v>1</v>
      </c>
      <c r="AB549" s="29" t="s">
        <v>88</v>
      </c>
      <c r="AC549" s="30">
        <f t="shared" si="80"/>
        <v>1</v>
      </c>
      <c r="AD549" s="31" t="str">
        <f>AD548</f>
        <v>UNID</v>
      </c>
    </row>
    <row r="550" spans="1:30" x14ac:dyDescent="0.25">
      <c r="A550" s="200"/>
      <c r="B550" s="201"/>
      <c r="C550" s="201"/>
      <c r="D550" s="201"/>
      <c r="E550" s="201"/>
      <c r="F550" s="201"/>
      <c r="G550" s="201"/>
      <c r="H550" s="201"/>
      <c r="I550" s="201"/>
      <c r="J550" s="201"/>
      <c r="K550" s="201"/>
      <c r="L550" s="201"/>
      <c r="M550" s="201"/>
      <c r="N550" s="201"/>
      <c r="O550" s="201"/>
      <c r="P550" s="201"/>
      <c r="Q550" s="201"/>
      <c r="R550" s="201"/>
      <c r="S550" s="201"/>
      <c r="T550" s="201"/>
      <c r="U550" s="201"/>
      <c r="V550" s="201"/>
      <c r="W550" s="201"/>
      <c r="X550" s="201"/>
      <c r="Y550" s="201"/>
      <c r="Z550" s="201"/>
      <c r="AA550" s="202"/>
      <c r="AB550" s="201"/>
      <c r="AC550" s="201"/>
      <c r="AD550" s="203"/>
    </row>
    <row r="551" spans="1:30" x14ac:dyDescent="0.25">
      <c r="A551" s="204" t="str">
        <f>'MEMÓRIA DE CÁLCULO - MC'!A122</f>
        <v>10.17</v>
      </c>
      <c r="B551" s="188" t="str">
        <f>VLOOKUP(A551,'MEMÓRIA DE CÁLCULO - MC'!$A$8:$J$199,4,FALSE())</f>
        <v>REGISTRO DE GAVETA BRUTO, LATÃO, ROSCÁVEL, 1 1/2", COM ACABAMENTO E CANOPLA CROMADOS - FORNECIMENTO E INSTALAÇÃO. AF_08/2021</v>
      </c>
      <c r="C551" s="189"/>
      <c r="D551" s="189"/>
      <c r="E551" s="189"/>
      <c r="F551" s="189"/>
      <c r="G551" s="189"/>
      <c r="H551" s="189"/>
      <c r="I551" s="189"/>
      <c r="J551" s="189"/>
      <c r="K551" s="189"/>
      <c r="L551" s="189"/>
      <c r="M551" s="189"/>
      <c r="N551" s="189"/>
      <c r="O551" s="189"/>
      <c r="P551" s="189"/>
      <c r="Q551" s="189"/>
      <c r="R551" s="189"/>
      <c r="S551" s="189"/>
      <c r="T551" s="189"/>
      <c r="U551" s="189"/>
      <c r="V551" s="189"/>
      <c r="W551" s="189"/>
      <c r="X551" s="189"/>
      <c r="Y551" s="189"/>
      <c r="Z551" s="189"/>
      <c r="AA551" s="205"/>
      <c r="AB551" s="207" t="s">
        <v>90</v>
      </c>
      <c r="AC551" s="207">
        <f>SUM(AC553:AC554)</f>
        <v>2</v>
      </c>
      <c r="AD551" s="199" t="str">
        <f>VLOOKUP(A551,'MEMÓRIA DE CÁLCULO - MC'!$A$8:$J$199,6,FALSE())</f>
        <v>UNID</v>
      </c>
    </row>
    <row r="552" spans="1:30" x14ac:dyDescent="0.25">
      <c r="A552" s="204"/>
      <c r="B552" s="191"/>
      <c r="C552" s="192"/>
      <c r="D552" s="192"/>
      <c r="E552" s="192"/>
      <c r="F552" s="192"/>
      <c r="G552" s="192"/>
      <c r="H552" s="192"/>
      <c r="I552" s="192"/>
      <c r="J552" s="192"/>
      <c r="K552" s="192"/>
      <c r="L552" s="192"/>
      <c r="M552" s="192"/>
      <c r="N552" s="192"/>
      <c r="O552" s="192"/>
      <c r="P552" s="192"/>
      <c r="Q552" s="192"/>
      <c r="R552" s="192"/>
      <c r="S552" s="192"/>
      <c r="T552" s="192"/>
      <c r="U552" s="192"/>
      <c r="V552" s="192"/>
      <c r="W552" s="192"/>
      <c r="X552" s="192"/>
      <c r="Y552" s="192"/>
      <c r="Z552" s="192"/>
      <c r="AA552" s="206"/>
      <c r="AB552" s="207"/>
      <c r="AC552" s="207"/>
      <c r="AD552" s="199"/>
    </row>
    <row r="553" spans="1:30" x14ac:dyDescent="0.25">
      <c r="A553" s="24"/>
      <c r="B553" s="25" t="s">
        <v>340</v>
      </c>
      <c r="C553" s="26"/>
      <c r="D553" s="27" t="s">
        <v>79</v>
      </c>
      <c r="E553" s="27"/>
      <c r="F553" s="28" t="s">
        <v>79</v>
      </c>
      <c r="G553" s="27"/>
      <c r="H553" s="28" t="s">
        <v>79</v>
      </c>
      <c r="I553" s="28"/>
      <c r="J553" s="28" t="s">
        <v>79</v>
      </c>
      <c r="K553" s="28"/>
      <c r="L553" s="28" t="s">
        <v>79</v>
      </c>
      <c r="M553" s="28"/>
      <c r="N553" s="28" t="s">
        <v>79</v>
      </c>
      <c r="O553" s="28"/>
      <c r="P553" s="28" t="s">
        <v>79</v>
      </c>
      <c r="Q553" s="28"/>
      <c r="R553" s="28" t="s">
        <v>79</v>
      </c>
      <c r="S553" s="28"/>
      <c r="T553" s="28" t="s">
        <v>79</v>
      </c>
      <c r="U553" s="28"/>
      <c r="V553" s="28" t="s">
        <v>79</v>
      </c>
      <c r="W553" s="28"/>
      <c r="X553" s="28" t="s">
        <v>79</v>
      </c>
      <c r="Y553" s="28">
        <v>1</v>
      </c>
      <c r="Z553" s="27" t="s">
        <v>79</v>
      </c>
      <c r="AA553" s="29">
        <v>1</v>
      </c>
      <c r="AB553" s="29" t="s">
        <v>88</v>
      </c>
      <c r="AC553" s="30">
        <f t="shared" ref="AC553:AC554" si="81">Y553*AA553</f>
        <v>1</v>
      </c>
      <c r="AD553" s="31" t="str">
        <f>AD551</f>
        <v>UNID</v>
      </c>
    </row>
    <row r="554" spans="1:30" x14ac:dyDescent="0.25">
      <c r="A554" s="24"/>
      <c r="B554" s="25" t="s">
        <v>332</v>
      </c>
      <c r="C554" s="26"/>
      <c r="D554" s="27" t="s">
        <v>79</v>
      </c>
      <c r="E554" s="27"/>
      <c r="F554" s="28" t="s">
        <v>79</v>
      </c>
      <c r="G554" s="27"/>
      <c r="H554" s="28" t="s">
        <v>79</v>
      </c>
      <c r="I554" s="28"/>
      <c r="J554" s="28" t="s">
        <v>79</v>
      </c>
      <c r="K554" s="28"/>
      <c r="L554" s="28" t="s">
        <v>79</v>
      </c>
      <c r="M554" s="28"/>
      <c r="N554" s="28" t="s">
        <v>79</v>
      </c>
      <c r="O554" s="28"/>
      <c r="P554" s="28" t="s">
        <v>79</v>
      </c>
      <c r="Q554" s="28"/>
      <c r="R554" s="28" t="s">
        <v>79</v>
      </c>
      <c r="S554" s="28"/>
      <c r="T554" s="28" t="s">
        <v>79</v>
      </c>
      <c r="U554" s="28"/>
      <c r="V554" s="28" t="s">
        <v>79</v>
      </c>
      <c r="W554" s="28"/>
      <c r="X554" s="28" t="s">
        <v>79</v>
      </c>
      <c r="Y554" s="28">
        <v>1</v>
      </c>
      <c r="Z554" s="27" t="s">
        <v>79</v>
      </c>
      <c r="AA554" s="29">
        <v>1</v>
      </c>
      <c r="AB554" s="29" t="s">
        <v>88</v>
      </c>
      <c r="AC554" s="30">
        <f t="shared" si="81"/>
        <v>1</v>
      </c>
      <c r="AD554" s="31" t="str">
        <f>AD553</f>
        <v>UNID</v>
      </c>
    </row>
    <row r="555" spans="1:30" x14ac:dyDescent="0.25">
      <c r="A555" s="200"/>
      <c r="B555" s="201"/>
      <c r="C555" s="201"/>
      <c r="D555" s="201"/>
      <c r="E555" s="201"/>
      <c r="F555" s="201"/>
      <c r="G555" s="201"/>
      <c r="H555" s="201"/>
      <c r="I555" s="201"/>
      <c r="J555" s="201"/>
      <c r="K555" s="201"/>
      <c r="L555" s="201"/>
      <c r="M555" s="201"/>
      <c r="N555" s="201"/>
      <c r="O555" s="201"/>
      <c r="P555" s="201"/>
      <c r="Q555" s="201"/>
      <c r="R555" s="201"/>
      <c r="S555" s="201"/>
      <c r="T555" s="201"/>
      <c r="U555" s="201"/>
      <c r="V555" s="201"/>
      <c r="W555" s="201"/>
      <c r="X555" s="201"/>
      <c r="Y555" s="201"/>
      <c r="Z555" s="201"/>
      <c r="AA555" s="202"/>
      <c r="AB555" s="201"/>
      <c r="AC555" s="201"/>
      <c r="AD555" s="203"/>
    </row>
    <row r="556" spans="1:30" x14ac:dyDescent="0.25">
      <c r="A556" s="204" t="str">
        <f>'MEMÓRIA DE CÁLCULO - MC'!A123</f>
        <v>10.18</v>
      </c>
      <c r="B556" s="188" t="str">
        <f>VLOOKUP(A556,'MEMÓRIA DE CÁLCULO - MC'!$A$8:$J$199,4,FALSE())</f>
        <v>REGISTRO DE GAVETA BRUTO, LATÃO, ROSCÁVEL, 3/4", COM ACABAMENTO E CANOPLA CROMADOS - FORNECIMENTO E INSTALAÇÃO. AF_08/2021</v>
      </c>
      <c r="C556" s="189"/>
      <c r="D556" s="189"/>
      <c r="E556" s="189"/>
      <c r="F556" s="189"/>
      <c r="G556" s="189"/>
      <c r="H556" s="189"/>
      <c r="I556" s="189"/>
      <c r="J556" s="189"/>
      <c r="K556" s="189"/>
      <c r="L556" s="189"/>
      <c r="M556" s="189"/>
      <c r="N556" s="189"/>
      <c r="O556" s="189"/>
      <c r="P556" s="189"/>
      <c r="Q556" s="189"/>
      <c r="R556" s="189"/>
      <c r="S556" s="189"/>
      <c r="T556" s="189"/>
      <c r="U556" s="189"/>
      <c r="V556" s="189"/>
      <c r="W556" s="189"/>
      <c r="X556" s="189"/>
      <c r="Y556" s="189"/>
      <c r="Z556" s="189"/>
      <c r="AA556" s="205"/>
      <c r="AB556" s="207" t="s">
        <v>90</v>
      </c>
      <c r="AC556" s="207">
        <f>SUM(AC558:AC559)</f>
        <v>2</v>
      </c>
      <c r="AD556" s="199" t="str">
        <f>VLOOKUP(A556,'MEMÓRIA DE CÁLCULO - MC'!$A$8:$J$199,6,FALSE())</f>
        <v>UNID</v>
      </c>
    </row>
    <row r="557" spans="1:30" x14ac:dyDescent="0.25">
      <c r="A557" s="204"/>
      <c r="B557" s="191"/>
      <c r="C557" s="192"/>
      <c r="D557" s="192"/>
      <c r="E557" s="192"/>
      <c r="F557" s="192"/>
      <c r="G557" s="192"/>
      <c r="H557" s="192"/>
      <c r="I557" s="192"/>
      <c r="J557" s="192"/>
      <c r="K557" s="192"/>
      <c r="L557" s="192"/>
      <c r="M557" s="192"/>
      <c r="N557" s="192"/>
      <c r="O557" s="192"/>
      <c r="P557" s="192"/>
      <c r="Q557" s="192"/>
      <c r="R557" s="192"/>
      <c r="S557" s="192"/>
      <c r="T557" s="192"/>
      <c r="U557" s="192"/>
      <c r="V557" s="192"/>
      <c r="W557" s="192"/>
      <c r="X557" s="192"/>
      <c r="Y557" s="192"/>
      <c r="Z557" s="192"/>
      <c r="AA557" s="206"/>
      <c r="AB557" s="207"/>
      <c r="AC557" s="207"/>
      <c r="AD557" s="199"/>
    </row>
    <row r="558" spans="1:30" x14ac:dyDescent="0.25">
      <c r="A558" s="24"/>
      <c r="B558" s="25" t="s">
        <v>331</v>
      </c>
      <c r="C558" s="26"/>
      <c r="D558" s="27" t="s">
        <v>79</v>
      </c>
      <c r="E558" s="27"/>
      <c r="F558" s="28" t="s">
        <v>79</v>
      </c>
      <c r="G558" s="27"/>
      <c r="H558" s="28" t="s">
        <v>79</v>
      </c>
      <c r="I558" s="28"/>
      <c r="J558" s="28" t="s">
        <v>79</v>
      </c>
      <c r="K558" s="28"/>
      <c r="L558" s="28" t="s">
        <v>79</v>
      </c>
      <c r="M558" s="28"/>
      <c r="N558" s="28" t="s">
        <v>79</v>
      </c>
      <c r="O558" s="28"/>
      <c r="P558" s="28" t="s">
        <v>79</v>
      </c>
      <c r="Q558" s="28"/>
      <c r="R558" s="28" t="s">
        <v>79</v>
      </c>
      <c r="S558" s="28"/>
      <c r="T558" s="28" t="s">
        <v>79</v>
      </c>
      <c r="U558" s="28"/>
      <c r="V558" s="28" t="s">
        <v>79</v>
      </c>
      <c r="W558" s="28"/>
      <c r="X558" s="28" t="s">
        <v>79</v>
      </c>
      <c r="Y558" s="28">
        <v>1</v>
      </c>
      <c r="Z558" s="27" t="s">
        <v>79</v>
      </c>
      <c r="AA558" s="29">
        <v>1</v>
      </c>
      <c r="AB558" s="29" t="s">
        <v>88</v>
      </c>
      <c r="AC558" s="30">
        <f t="shared" ref="AC558:AC559" si="82">Y558*AA558</f>
        <v>1</v>
      </c>
      <c r="AD558" s="31" t="str">
        <f>AD556</f>
        <v>UNID</v>
      </c>
    </row>
    <row r="559" spans="1:30" x14ac:dyDescent="0.25">
      <c r="A559" s="24"/>
      <c r="B559" s="25" t="s">
        <v>332</v>
      </c>
      <c r="C559" s="26"/>
      <c r="D559" s="27" t="s">
        <v>79</v>
      </c>
      <c r="E559" s="27"/>
      <c r="F559" s="28" t="s">
        <v>79</v>
      </c>
      <c r="G559" s="27"/>
      <c r="H559" s="28" t="s">
        <v>79</v>
      </c>
      <c r="I559" s="28"/>
      <c r="J559" s="28" t="s">
        <v>79</v>
      </c>
      <c r="K559" s="28"/>
      <c r="L559" s="28" t="s">
        <v>79</v>
      </c>
      <c r="M559" s="28"/>
      <c r="N559" s="28" t="s">
        <v>79</v>
      </c>
      <c r="O559" s="28"/>
      <c r="P559" s="28" t="s">
        <v>79</v>
      </c>
      <c r="Q559" s="28"/>
      <c r="R559" s="28" t="s">
        <v>79</v>
      </c>
      <c r="S559" s="28"/>
      <c r="T559" s="28" t="s">
        <v>79</v>
      </c>
      <c r="U559" s="28"/>
      <c r="V559" s="28" t="s">
        <v>79</v>
      </c>
      <c r="W559" s="28"/>
      <c r="X559" s="28" t="s">
        <v>79</v>
      </c>
      <c r="Y559" s="28">
        <v>1</v>
      </c>
      <c r="Z559" s="27" t="s">
        <v>79</v>
      </c>
      <c r="AA559" s="29">
        <v>1</v>
      </c>
      <c r="AB559" s="29" t="s">
        <v>88</v>
      </c>
      <c r="AC559" s="30">
        <f t="shared" si="82"/>
        <v>1</v>
      </c>
      <c r="AD559" s="31" t="str">
        <f>AD558</f>
        <v>UNID</v>
      </c>
    </row>
    <row r="560" spans="1:30" x14ac:dyDescent="0.25">
      <c r="A560" s="200"/>
      <c r="B560" s="201"/>
      <c r="C560" s="201"/>
      <c r="D560" s="201"/>
      <c r="E560" s="201"/>
      <c r="F560" s="201"/>
      <c r="G560" s="201"/>
      <c r="H560" s="201"/>
      <c r="I560" s="201"/>
      <c r="J560" s="201"/>
      <c r="K560" s="201"/>
      <c r="L560" s="201"/>
      <c r="M560" s="201"/>
      <c r="N560" s="201"/>
      <c r="O560" s="201"/>
      <c r="P560" s="201"/>
      <c r="Q560" s="201"/>
      <c r="R560" s="201"/>
      <c r="S560" s="201"/>
      <c r="T560" s="201"/>
      <c r="U560" s="201"/>
      <c r="V560" s="201"/>
      <c r="W560" s="201"/>
      <c r="X560" s="201"/>
      <c r="Y560" s="201"/>
      <c r="Z560" s="201"/>
      <c r="AA560" s="202"/>
      <c r="AB560" s="201"/>
      <c r="AC560" s="201"/>
      <c r="AD560" s="203"/>
    </row>
    <row r="561" spans="1:30" x14ac:dyDescent="0.25">
      <c r="A561" s="204" t="str">
        <f>'MEMÓRIA DE CÁLCULO - MC'!A124</f>
        <v>10.19</v>
      </c>
      <c r="B561" s="188" t="str">
        <f>VLOOKUP(A561,'MEMÓRIA DE CÁLCULO - MC'!$A$8:$J$199,4,FALSE())</f>
        <v>CAIXA D´ÁGUA EM POLIETILENO, 1000 LITROS (INCLUSOS TUBOS, CONEXÕES E TORNEIRA DE BÓIA) - FORNECIMENTO E INSTALAÇÃO. AF_06/2021</v>
      </c>
      <c r="C561" s="189"/>
      <c r="D561" s="189"/>
      <c r="E561" s="189"/>
      <c r="F561" s="189"/>
      <c r="G561" s="189"/>
      <c r="H561" s="189"/>
      <c r="I561" s="189"/>
      <c r="J561" s="189"/>
      <c r="K561" s="189"/>
      <c r="L561" s="189"/>
      <c r="M561" s="189"/>
      <c r="N561" s="189"/>
      <c r="O561" s="189"/>
      <c r="P561" s="189"/>
      <c r="Q561" s="189"/>
      <c r="R561" s="189"/>
      <c r="S561" s="189"/>
      <c r="T561" s="189"/>
      <c r="U561" s="189"/>
      <c r="V561" s="189"/>
      <c r="W561" s="189"/>
      <c r="X561" s="189"/>
      <c r="Y561" s="189"/>
      <c r="Z561" s="189"/>
      <c r="AA561" s="205"/>
      <c r="AB561" s="207" t="s">
        <v>90</v>
      </c>
      <c r="AC561" s="207">
        <f>SUM(AC563:AC563)</f>
        <v>1</v>
      </c>
      <c r="AD561" s="199" t="str">
        <f>VLOOKUP(A561,'MEMÓRIA DE CÁLCULO - MC'!$A$8:$J$199,6,FALSE())</f>
        <v>UNID</v>
      </c>
    </row>
    <row r="562" spans="1:30" x14ac:dyDescent="0.25">
      <c r="A562" s="204"/>
      <c r="B562" s="191"/>
      <c r="C562" s="192"/>
      <c r="D562" s="192"/>
      <c r="E562" s="192"/>
      <c r="F562" s="192"/>
      <c r="G562" s="192"/>
      <c r="H562" s="192"/>
      <c r="I562" s="192"/>
      <c r="J562" s="192"/>
      <c r="K562" s="192"/>
      <c r="L562" s="192"/>
      <c r="M562" s="192"/>
      <c r="N562" s="192"/>
      <c r="O562" s="192"/>
      <c r="P562" s="192"/>
      <c r="Q562" s="192"/>
      <c r="R562" s="192"/>
      <c r="S562" s="192"/>
      <c r="T562" s="192"/>
      <c r="U562" s="192"/>
      <c r="V562" s="192"/>
      <c r="W562" s="192"/>
      <c r="X562" s="192"/>
      <c r="Y562" s="192"/>
      <c r="Z562" s="192"/>
      <c r="AA562" s="206"/>
      <c r="AB562" s="207"/>
      <c r="AC562" s="207"/>
      <c r="AD562" s="199"/>
    </row>
    <row r="563" spans="1:30" x14ac:dyDescent="0.25">
      <c r="A563" s="24"/>
      <c r="B563" s="25" t="s">
        <v>341</v>
      </c>
      <c r="C563" s="26"/>
      <c r="D563" s="27" t="s">
        <v>79</v>
      </c>
      <c r="E563" s="27"/>
      <c r="F563" s="28" t="s">
        <v>79</v>
      </c>
      <c r="G563" s="27"/>
      <c r="H563" s="28" t="s">
        <v>79</v>
      </c>
      <c r="I563" s="28"/>
      <c r="J563" s="28" t="s">
        <v>79</v>
      </c>
      <c r="K563" s="28"/>
      <c r="L563" s="28" t="s">
        <v>79</v>
      </c>
      <c r="M563" s="28"/>
      <c r="N563" s="28" t="s">
        <v>79</v>
      </c>
      <c r="O563" s="28"/>
      <c r="P563" s="28" t="s">
        <v>79</v>
      </c>
      <c r="Q563" s="28"/>
      <c r="R563" s="28" t="s">
        <v>79</v>
      </c>
      <c r="S563" s="28"/>
      <c r="T563" s="28" t="s">
        <v>79</v>
      </c>
      <c r="U563" s="28"/>
      <c r="V563" s="28" t="s">
        <v>79</v>
      </c>
      <c r="W563" s="28"/>
      <c r="X563" s="28" t="s">
        <v>79</v>
      </c>
      <c r="Y563" s="28">
        <v>1</v>
      </c>
      <c r="Z563" s="27" t="s">
        <v>79</v>
      </c>
      <c r="AA563" s="29">
        <v>1</v>
      </c>
      <c r="AB563" s="29" t="s">
        <v>88</v>
      </c>
      <c r="AC563" s="30">
        <f>Y563*AA563</f>
        <v>1</v>
      </c>
      <c r="AD563" s="31" t="str">
        <f>AD561</f>
        <v>UNID</v>
      </c>
    </row>
    <row r="564" spans="1:30" x14ac:dyDescent="0.25">
      <c r="A564" s="200"/>
      <c r="B564" s="201"/>
      <c r="C564" s="201"/>
      <c r="D564" s="201"/>
      <c r="E564" s="201"/>
      <c r="F564" s="201"/>
      <c r="G564" s="201"/>
      <c r="H564" s="201"/>
      <c r="I564" s="201"/>
      <c r="J564" s="201"/>
      <c r="K564" s="201"/>
      <c r="L564" s="201"/>
      <c r="M564" s="201"/>
      <c r="N564" s="201"/>
      <c r="O564" s="201"/>
      <c r="P564" s="201"/>
      <c r="Q564" s="201"/>
      <c r="R564" s="201"/>
      <c r="S564" s="201"/>
      <c r="T564" s="201"/>
      <c r="U564" s="201"/>
      <c r="V564" s="201"/>
      <c r="W564" s="201"/>
      <c r="X564" s="201"/>
      <c r="Y564" s="201"/>
      <c r="Z564" s="201"/>
      <c r="AA564" s="202"/>
      <c r="AB564" s="201"/>
      <c r="AC564" s="201"/>
      <c r="AD564" s="203"/>
    </row>
    <row r="565" spans="1:30" x14ac:dyDescent="0.25">
      <c r="A565" s="204" t="str">
        <f>'MEMÓRIA DE CÁLCULO - MC'!A125</f>
        <v>10.20</v>
      </c>
      <c r="B565" s="188" t="str">
        <f>VLOOKUP(A565,'MEMÓRIA DE CÁLCULO - MC'!$A$8:$J$199,4,FALSE())</f>
        <v>TUBO PVC, SERIE NORMAL, ESGOTO PREDIAL, DN 100 MM, FORNECIDO E INSTALADO EM RAMAL DE DESCARGA OU RAMAL DE ESGOTO SANITÁRIO. AF_08/2022</v>
      </c>
      <c r="C565" s="189"/>
      <c r="D565" s="189"/>
      <c r="E565" s="189"/>
      <c r="F565" s="189"/>
      <c r="G565" s="189"/>
      <c r="H565" s="189"/>
      <c r="I565" s="189"/>
      <c r="J565" s="189"/>
      <c r="K565" s="189"/>
      <c r="L565" s="189"/>
      <c r="M565" s="189"/>
      <c r="N565" s="189"/>
      <c r="O565" s="189"/>
      <c r="P565" s="189"/>
      <c r="Q565" s="189"/>
      <c r="R565" s="189"/>
      <c r="S565" s="189"/>
      <c r="T565" s="189"/>
      <c r="U565" s="189"/>
      <c r="V565" s="189"/>
      <c r="W565" s="189"/>
      <c r="X565" s="189"/>
      <c r="Y565" s="189"/>
      <c r="Z565" s="189"/>
      <c r="AA565" s="205"/>
      <c r="AB565" s="207" t="s">
        <v>90</v>
      </c>
      <c r="AC565" s="186">
        <f>SUM(AC567:AC569)</f>
        <v>50.45</v>
      </c>
      <c r="AD565" s="199" t="str">
        <f>VLOOKUP(A565,'MEMÓRIA DE CÁLCULO - MC'!$A$8:$J$199,6,FALSE())</f>
        <v>M</v>
      </c>
    </row>
    <row r="566" spans="1:30" x14ac:dyDescent="0.25">
      <c r="A566" s="204"/>
      <c r="B566" s="191"/>
      <c r="C566" s="192"/>
      <c r="D566" s="192"/>
      <c r="E566" s="192"/>
      <c r="F566" s="192"/>
      <c r="G566" s="192"/>
      <c r="H566" s="192"/>
      <c r="I566" s="192"/>
      <c r="J566" s="192"/>
      <c r="K566" s="192"/>
      <c r="L566" s="192"/>
      <c r="M566" s="192"/>
      <c r="N566" s="192"/>
      <c r="O566" s="192"/>
      <c r="P566" s="192"/>
      <c r="Q566" s="192"/>
      <c r="R566" s="192"/>
      <c r="S566" s="192"/>
      <c r="T566" s="192"/>
      <c r="U566" s="192"/>
      <c r="V566" s="192"/>
      <c r="W566" s="192"/>
      <c r="X566" s="192"/>
      <c r="Y566" s="192"/>
      <c r="Z566" s="192"/>
      <c r="AA566" s="206"/>
      <c r="AB566" s="207"/>
      <c r="AC566" s="187"/>
      <c r="AD566" s="199"/>
    </row>
    <row r="567" spans="1:30" x14ac:dyDescent="0.25">
      <c r="A567" s="24"/>
      <c r="B567" s="25" t="s">
        <v>331</v>
      </c>
      <c r="C567" s="26">
        <v>18.100000000000001</v>
      </c>
      <c r="D567" s="27" t="s">
        <v>79</v>
      </c>
      <c r="E567" s="27"/>
      <c r="F567" s="28" t="s">
        <v>79</v>
      </c>
      <c r="G567" s="27"/>
      <c r="H567" s="28" t="s">
        <v>79</v>
      </c>
      <c r="I567" s="28"/>
      <c r="J567" s="28" t="s">
        <v>79</v>
      </c>
      <c r="K567" s="28"/>
      <c r="L567" s="28" t="s">
        <v>79</v>
      </c>
      <c r="M567" s="28"/>
      <c r="N567" s="28" t="s">
        <v>79</v>
      </c>
      <c r="O567" s="28"/>
      <c r="P567" s="28" t="s">
        <v>79</v>
      </c>
      <c r="Q567" s="28"/>
      <c r="R567" s="28" t="s">
        <v>79</v>
      </c>
      <c r="S567" s="28"/>
      <c r="T567" s="28" t="s">
        <v>79</v>
      </c>
      <c r="U567" s="28"/>
      <c r="V567" s="28" t="s">
        <v>79</v>
      </c>
      <c r="W567" s="28"/>
      <c r="X567" s="28" t="s">
        <v>79</v>
      </c>
      <c r="Y567" s="28"/>
      <c r="Z567" s="27" t="s">
        <v>79</v>
      </c>
      <c r="AA567" s="29">
        <v>1</v>
      </c>
      <c r="AB567" s="29" t="s">
        <v>88</v>
      </c>
      <c r="AC567" s="30">
        <f>C567*AA567</f>
        <v>18.100000000000001</v>
      </c>
      <c r="AD567" s="31" t="str">
        <f>AD565</f>
        <v>M</v>
      </c>
    </row>
    <row r="568" spans="1:30" x14ac:dyDescent="0.25">
      <c r="A568" s="24"/>
      <c r="B568" s="25" t="s">
        <v>332</v>
      </c>
      <c r="C568" s="26">
        <v>18.100000000000001</v>
      </c>
      <c r="D568" s="27" t="s">
        <v>79</v>
      </c>
      <c r="E568" s="27"/>
      <c r="F568" s="28" t="s">
        <v>79</v>
      </c>
      <c r="G568" s="27"/>
      <c r="H568" s="28" t="s">
        <v>79</v>
      </c>
      <c r="I568" s="28"/>
      <c r="J568" s="28" t="s">
        <v>79</v>
      </c>
      <c r="K568" s="28"/>
      <c r="L568" s="28" t="s">
        <v>79</v>
      </c>
      <c r="M568" s="28"/>
      <c r="N568" s="28" t="s">
        <v>79</v>
      </c>
      <c r="O568" s="28"/>
      <c r="P568" s="28" t="s">
        <v>79</v>
      </c>
      <c r="Q568" s="28"/>
      <c r="R568" s="28" t="s">
        <v>79</v>
      </c>
      <c r="S568" s="28"/>
      <c r="T568" s="28" t="s">
        <v>79</v>
      </c>
      <c r="U568" s="28"/>
      <c r="V568" s="28" t="s">
        <v>79</v>
      </c>
      <c r="W568" s="28"/>
      <c r="X568" s="28" t="s">
        <v>79</v>
      </c>
      <c r="Y568" s="28"/>
      <c r="Z568" s="27" t="s">
        <v>79</v>
      </c>
      <c r="AA568" s="29">
        <v>1</v>
      </c>
      <c r="AB568" s="29" t="s">
        <v>88</v>
      </c>
      <c r="AC568" s="30">
        <f t="shared" ref="AC568:AC569" si="83">C568*AA568</f>
        <v>18.100000000000001</v>
      </c>
      <c r="AD568" s="31" t="str">
        <f>AD567</f>
        <v>M</v>
      </c>
    </row>
    <row r="569" spans="1:30" x14ac:dyDescent="0.25">
      <c r="A569" s="24"/>
      <c r="B569" s="25" t="s">
        <v>333</v>
      </c>
      <c r="C569" s="26">
        <v>14.25</v>
      </c>
      <c r="D569" s="27" t="s">
        <v>79</v>
      </c>
      <c r="E569" s="27"/>
      <c r="F569" s="28" t="s">
        <v>79</v>
      </c>
      <c r="G569" s="27"/>
      <c r="H569" s="28" t="s">
        <v>79</v>
      </c>
      <c r="I569" s="28"/>
      <c r="J569" s="28" t="s">
        <v>79</v>
      </c>
      <c r="K569" s="28"/>
      <c r="L569" s="28" t="s">
        <v>79</v>
      </c>
      <c r="M569" s="28"/>
      <c r="N569" s="28" t="s">
        <v>79</v>
      </c>
      <c r="O569" s="28"/>
      <c r="P569" s="28" t="s">
        <v>79</v>
      </c>
      <c r="Q569" s="28"/>
      <c r="R569" s="28" t="s">
        <v>79</v>
      </c>
      <c r="S569" s="28"/>
      <c r="T569" s="28" t="s">
        <v>79</v>
      </c>
      <c r="U569" s="28"/>
      <c r="V569" s="28" t="s">
        <v>79</v>
      </c>
      <c r="W569" s="28"/>
      <c r="X569" s="28" t="s">
        <v>79</v>
      </c>
      <c r="Y569" s="28"/>
      <c r="Z569" s="27" t="s">
        <v>79</v>
      </c>
      <c r="AA569" s="29">
        <v>1</v>
      </c>
      <c r="AB569" s="29" t="s">
        <v>88</v>
      </c>
      <c r="AC569" s="30">
        <f t="shared" si="83"/>
        <v>14.25</v>
      </c>
      <c r="AD569" s="31" t="str">
        <f>AD565</f>
        <v>M</v>
      </c>
    </row>
    <row r="570" spans="1:30" x14ac:dyDescent="0.25">
      <c r="A570" s="200"/>
      <c r="B570" s="201"/>
      <c r="C570" s="201"/>
      <c r="D570" s="201"/>
      <c r="E570" s="201"/>
      <c r="F570" s="201"/>
      <c r="G570" s="201"/>
      <c r="H570" s="201"/>
      <c r="I570" s="201"/>
      <c r="J570" s="201"/>
      <c r="K570" s="201"/>
      <c r="L570" s="201"/>
      <c r="M570" s="201"/>
      <c r="N570" s="201"/>
      <c r="O570" s="201"/>
      <c r="P570" s="201"/>
      <c r="Q570" s="201"/>
      <c r="R570" s="201"/>
      <c r="S570" s="201"/>
      <c r="T570" s="201"/>
      <c r="U570" s="201"/>
      <c r="V570" s="201"/>
      <c r="W570" s="201"/>
      <c r="X570" s="201"/>
      <c r="Y570" s="201"/>
      <c r="Z570" s="201"/>
      <c r="AA570" s="202"/>
      <c r="AB570" s="201"/>
      <c r="AC570" s="201"/>
      <c r="AD570" s="203"/>
    </row>
    <row r="571" spans="1:30" x14ac:dyDescent="0.25">
      <c r="A571" s="204" t="str">
        <f>'MEMÓRIA DE CÁLCULO - MC'!A126</f>
        <v>10.21</v>
      </c>
      <c r="B571" s="188" t="str">
        <f>VLOOKUP(A571,'MEMÓRIA DE CÁLCULO - MC'!$A$8:$J$199,4,FALSE())</f>
        <v>TUBO PVC, SERIE NORMAL, ESGOTO PREDIAL, DN 50 MM, FORNECIDO E INSTALADO EM RAMAL DE DESCARGA OU RAMAL DE ESGOTO SANITÁRIO. AF_08/2022</v>
      </c>
      <c r="C571" s="189"/>
      <c r="D571" s="189"/>
      <c r="E571" s="189"/>
      <c r="F571" s="189"/>
      <c r="G571" s="189"/>
      <c r="H571" s="189"/>
      <c r="I571" s="189"/>
      <c r="J571" s="189"/>
      <c r="K571" s="189"/>
      <c r="L571" s="189"/>
      <c r="M571" s="189"/>
      <c r="N571" s="189"/>
      <c r="O571" s="189"/>
      <c r="P571" s="189"/>
      <c r="Q571" s="189"/>
      <c r="R571" s="189"/>
      <c r="S571" s="189"/>
      <c r="T571" s="189"/>
      <c r="U571" s="189"/>
      <c r="V571" s="189"/>
      <c r="W571" s="189"/>
      <c r="X571" s="189"/>
      <c r="Y571" s="189"/>
      <c r="Z571" s="189"/>
      <c r="AA571" s="205"/>
      <c r="AB571" s="207" t="s">
        <v>90</v>
      </c>
      <c r="AC571" s="207">
        <f>SUM(AC573:AC574)</f>
        <v>28.15</v>
      </c>
      <c r="AD571" s="199" t="str">
        <f>VLOOKUP(A571,'MEMÓRIA DE CÁLCULO - MC'!$A$8:$J$199,6,FALSE())</f>
        <v>M</v>
      </c>
    </row>
    <row r="572" spans="1:30" x14ac:dyDescent="0.25">
      <c r="A572" s="204"/>
      <c r="B572" s="191"/>
      <c r="C572" s="192"/>
      <c r="D572" s="192"/>
      <c r="E572" s="192"/>
      <c r="F572" s="192"/>
      <c r="G572" s="192"/>
      <c r="H572" s="192"/>
      <c r="I572" s="192"/>
      <c r="J572" s="192"/>
      <c r="K572" s="192"/>
      <c r="L572" s="192"/>
      <c r="M572" s="192"/>
      <c r="N572" s="192"/>
      <c r="O572" s="192"/>
      <c r="P572" s="192"/>
      <c r="Q572" s="192"/>
      <c r="R572" s="192"/>
      <c r="S572" s="192"/>
      <c r="T572" s="192"/>
      <c r="U572" s="192"/>
      <c r="V572" s="192"/>
      <c r="W572" s="192"/>
      <c r="X572" s="192"/>
      <c r="Y572" s="192"/>
      <c r="Z572" s="192"/>
      <c r="AA572" s="206"/>
      <c r="AB572" s="207"/>
      <c r="AC572" s="207"/>
      <c r="AD572" s="199"/>
    </row>
    <row r="573" spans="1:30" x14ac:dyDescent="0.25">
      <c r="A573" s="24"/>
      <c r="B573" s="25" t="s">
        <v>331</v>
      </c>
      <c r="C573" s="26">
        <v>15.35</v>
      </c>
      <c r="D573" s="27" t="s">
        <v>79</v>
      </c>
      <c r="E573" s="27"/>
      <c r="F573" s="28" t="s">
        <v>79</v>
      </c>
      <c r="G573" s="27"/>
      <c r="H573" s="28" t="s">
        <v>79</v>
      </c>
      <c r="I573" s="28"/>
      <c r="J573" s="28" t="s">
        <v>79</v>
      </c>
      <c r="K573" s="28"/>
      <c r="L573" s="28" t="s">
        <v>79</v>
      </c>
      <c r="M573" s="28"/>
      <c r="N573" s="28" t="s">
        <v>79</v>
      </c>
      <c r="O573" s="28"/>
      <c r="P573" s="28" t="s">
        <v>79</v>
      </c>
      <c r="Q573" s="28"/>
      <c r="R573" s="28" t="s">
        <v>79</v>
      </c>
      <c r="S573" s="28"/>
      <c r="T573" s="28" t="s">
        <v>79</v>
      </c>
      <c r="U573" s="28"/>
      <c r="V573" s="28" t="s">
        <v>79</v>
      </c>
      <c r="W573" s="28"/>
      <c r="X573" s="28" t="s">
        <v>79</v>
      </c>
      <c r="Y573" s="28"/>
      <c r="Z573" s="27" t="s">
        <v>79</v>
      </c>
      <c r="AA573" s="29">
        <v>1</v>
      </c>
      <c r="AB573" s="29" t="s">
        <v>88</v>
      </c>
      <c r="AC573" s="30">
        <f>C573*AA573</f>
        <v>15.35</v>
      </c>
      <c r="AD573" s="31" t="str">
        <f>AD571</f>
        <v>M</v>
      </c>
    </row>
    <row r="574" spans="1:30" x14ac:dyDescent="0.25">
      <c r="A574" s="24"/>
      <c r="B574" s="25" t="s">
        <v>332</v>
      </c>
      <c r="C574" s="26">
        <v>12.8</v>
      </c>
      <c r="D574" s="27" t="s">
        <v>79</v>
      </c>
      <c r="E574" s="27"/>
      <c r="F574" s="28" t="s">
        <v>79</v>
      </c>
      <c r="G574" s="27"/>
      <c r="H574" s="28" t="s">
        <v>79</v>
      </c>
      <c r="I574" s="28"/>
      <c r="J574" s="28" t="s">
        <v>79</v>
      </c>
      <c r="K574" s="28"/>
      <c r="L574" s="28" t="s">
        <v>79</v>
      </c>
      <c r="M574" s="28"/>
      <c r="N574" s="28" t="s">
        <v>79</v>
      </c>
      <c r="O574" s="28"/>
      <c r="P574" s="28" t="s">
        <v>79</v>
      </c>
      <c r="Q574" s="28"/>
      <c r="R574" s="28" t="s">
        <v>79</v>
      </c>
      <c r="S574" s="28"/>
      <c r="T574" s="28" t="s">
        <v>79</v>
      </c>
      <c r="U574" s="28"/>
      <c r="V574" s="28" t="s">
        <v>79</v>
      </c>
      <c r="W574" s="28"/>
      <c r="X574" s="28" t="s">
        <v>79</v>
      </c>
      <c r="Y574" s="28"/>
      <c r="Z574" s="27" t="s">
        <v>79</v>
      </c>
      <c r="AA574" s="29">
        <v>1</v>
      </c>
      <c r="AB574" s="29" t="s">
        <v>88</v>
      </c>
      <c r="AC574" s="30">
        <f>C574*AA574</f>
        <v>12.8</v>
      </c>
      <c r="AD574" s="31" t="str">
        <f>AD573</f>
        <v>M</v>
      </c>
    </row>
    <row r="575" spans="1:30" x14ac:dyDescent="0.25">
      <c r="A575" s="200"/>
      <c r="B575" s="201"/>
      <c r="C575" s="201"/>
      <c r="D575" s="201"/>
      <c r="E575" s="201"/>
      <c r="F575" s="201"/>
      <c r="G575" s="201"/>
      <c r="H575" s="201"/>
      <c r="I575" s="201"/>
      <c r="J575" s="201"/>
      <c r="K575" s="201"/>
      <c r="L575" s="201"/>
      <c r="M575" s="201"/>
      <c r="N575" s="201"/>
      <c r="O575" s="201"/>
      <c r="P575" s="201"/>
      <c r="Q575" s="201"/>
      <c r="R575" s="201"/>
      <c r="S575" s="201"/>
      <c r="T575" s="201"/>
      <c r="U575" s="201"/>
      <c r="V575" s="201"/>
      <c r="W575" s="201"/>
      <c r="X575" s="201"/>
      <c r="Y575" s="201"/>
      <c r="Z575" s="201"/>
      <c r="AA575" s="202"/>
      <c r="AB575" s="201"/>
      <c r="AC575" s="201"/>
      <c r="AD575" s="203"/>
    </row>
    <row r="576" spans="1:30" x14ac:dyDescent="0.25">
      <c r="A576" s="204" t="str">
        <f>'MEMÓRIA DE CÁLCULO - MC'!A127</f>
        <v>10.22</v>
      </c>
      <c r="B576" s="188" t="str">
        <f>VLOOKUP(A576,'MEMÓRIA DE CÁLCULO - MC'!$A$8:$J$199,4,FALSE())</f>
        <v>TUBO PVC, SERIE NORMAL, ESGOTO PREDIAL, DN 40 MM, FORNECIDO E INSTALADO EM RAMAL DE DESCARGA OU RAMAL DE ESGOTO SANITÁRIO. AF_08/2022</v>
      </c>
      <c r="C576" s="189"/>
      <c r="D576" s="189"/>
      <c r="E576" s="189"/>
      <c r="F576" s="189"/>
      <c r="G576" s="189"/>
      <c r="H576" s="189"/>
      <c r="I576" s="189"/>
      <c r="J576" s="189"/>
      <c r="K576" s="189"/>
      <c r="L576" s="189"/>
      <c r="M576" s="189"/>
      <c r="N576" s="189"/>
      <c r="O576" s="189"/>
      <c r="P576" s="189"/>
      <c r="Q576" s="189"/>
      <c r="R576" s="189"/>
      <c r="S576" s="189"/>
      <c r="T576" s="189"/>
      <c r="U576" s="189"/>
      <c r="V576" s="189"/>
      <c r="W576" s="189"/>
      <c r="X576" s="189"/>
      <c r="Y576" s="189"/>
      <c r="Z576" s="189"/>
      <c r="AA576" s="205"/>
      <c r="AB576" s="207" t="s">
        <v>90</v>
      </c>
      <c r="AC576" s="207">
        <f>SUM(AC578:AC579)</f>
        <v>20.9</v>
      </c>
      <c r="AD576" s="199" t="str">
        <f>VLOOKUP(A576,'MEMÓRIA DE CÁLCULO - MC'!$A$8:$J$199,6,FALSE())</f>
        <v>M</v>
      </c>
    </row>
    <row r="577" spans="1:30" x14ac:dyDescent="0.25">
      <c r="A577" s="204"/>
      <c r="B577" s="191"/>
      <c r="C577" s="192"/>
      <c r="D577" s="192"/>
      <c r="E577" s="192"/>
      <c r="F577" s="192"/>
      <c r="G577" s="192"/>
      <c r="H577" s="192"/>
      <c r="I577" s="192"/>
      <c r="J577" s="192"/>
      <c r="K577" s="192"/>
      <c r="L577" s="192"/>
      <c r="M577" s="192"/>
      <c r="N577" s="192"/>
      <c r="O577" s="192"/>
      <c r="P577" s="192"/>
      <c r="Q577" s="192"/>
      <c r="R577" s="192"/>
      <c r="S577" s="192"/>
      <c r="T577" s="192"/>
      <c r="U577" s="192"/>
      <c r="V577" s="192"/>
      <c r="W577" s="192"/>
      <c r="X577" s="192"/>
      <c r="Y577" s="192"/>
      <c r="Z577" s="192"/>
      <c r="AA577" s="206"/>
      <c r="AB577" s="207"/>
      <c r="AC577" s="207"/>
      <c r="AD577" s="199"/>
    </row>
    <row r="578" spans="1:30" x14ac:dyDescent="0.25">
      <c r="A578" s="24"/>
      <c r="B578" s="25" t="s">
        <v>331</v>
      </c>
      <c r="C578" s="26">
        <v>10.45</v>
      </c>
      <c r="D578" s="27" t="s">
        <v>79</v>
      </c>
      <c r="E578" s="27"/>
      <c r="F578" s="28" t="s">
        <v>79</v>
      </c>
      <c r="G578" s="27"/>
      <c r="H578" s="28" t="s">
        <v>79</v>
      </c>
      <c r="I578" s="28"/>
      <c r="J578" s="28" t="s">
        <v>79</v>
      </c>
      <c r="K578" s="28"/>
      <c r="L578" s="28" t="s">
        <v>79</v>
      </c>
      <c r="M578" s="28"/>
      <c r="N578" s="28" t="s">
        <v>79</v>
      </c>
      <c r="O578" s="28"/>
      <c r="P578" s="28" t="s">
        <v>79</v>
      </c>
      <c r="Q578" s="28"/>
      <c r="R578" s="28" t="s">
        <v>79</v>
      </c>
      <c r="S578" s="28"/>
      <c r="T578" s="28" t="s">
        <v>79</v>
      </c>
      <c r="U578" s="28"/>
      <c r="V578" s="28" t="s">
        <v>79</v>
      </c>
      <c r="W578" s="28"/>
      <c r="X578" s="28" t="s">
        <v>79</v>
      </c>
      <c r="Y578" s="28">
        <v>5</v>
      </c>
      <c r="Z578" s="27" t="s">
        <v>79</v>
      </c>
      <c r="AA578" s="29">
        <v>1</v>
      </c>
      <c r="AB578" s="29" t="s">
        <v>88</v>
      </c>
      <c r="AC578" s="30">
        <f>C578*AA578</f>
        <v>10.45</v>
      </c>
      <c r="AD578" s="31" t="str">
        <f>AD576</f>
        <v>M</v>
      </c>
    </row>
    <row r="579" spans="1:30" x14ac:dyDescent="0.25">
      <c r="A579" s="24"/>
      <c r="B579" s="25" t="s">
        <v>332</v>
      </c>
      <c r="C579" s="26">
        <v>10.45</v>
      </c>
      <c r="D579" s="27" t="s">
        <v>79</v>
      </c>
      <c r="E579" s="27"/>
      <c r="F579" s="28" t="s">
        <v>79</v>
      </c>
      <c r="G579" s="27"/>
      <c r="H579" s="28" t="s">
        <v>79</v>
      </c>
      <c r="I579" s="28"/>
      <c r="J579" s="28" t="s">
        <v>79</v>
      </c>
      <c r="K579" s="28"/>
      <c r="L579" s="28" t="s">
        <v>79</v>
      </c>
      <c r="M579" s="28"/>
      <c r="N579" s="28" t="s">
        <v>79</v>
      </c>
      <c r="O579" s="28"/>
      <c r="P579" s="28" t="s">
        <v>79</v>
      </c>
      <c r="Q579" s="28"/>
      <c r="R579" s="28" t="s">
        <v>79</v>
      </c>
      <c r="S579" s="28"/>
      <c r="T579" s="28" t="s">
        <v>79</v>
      </c>
      <c r="U579" s="28"/>
      <c r="V579" s="28" t="s">
        <v>79</v>
      </c>
      <c r="W579" s="28"/>
      <c r="X579" s="28" t="s">
        <v>79</v>
      </c>
      <c r="Y579" s="28">
        <v>5</v>
      </c>
      <c r="Z579" s="27" t="s">
        <v>79</v>
      </c>
      <c r="AA579" s="29">
        <v>1</v>
      </c>
      <c r="AB579" s="29" t="s">
        <v>88</v>
      </c>
      <c r="AC579" s="30">
        <f>C579*AA579</f>
        <v>10.45</v>
      </c>
      <c r="AD579" s="31" t="str">
        <f>AD578</f>
        <v>M</v>
      </c>
    </row>
    <row r="580" spans="1:30" x14ac:dyDescent="0.25">
      <c r="A580" s="200"/>
      <c r="B580" s="201"/>
      <c r="C580" s="201"/>
      <c r="D580" s="201"/>
      <c r="E580" s="201"/>
      <c r="F580" s="201"/>
      <c r="G580" s="201"/>
      <c r="H580" s="201"/>
      <c r="I580" s="201"/>
      <c r="J580" s="201"/>
      <c r="K580" s="201"/>
      <c r="L580" s="201"/>
      <c r="M580" s="201"/>
      <c r="N580" s="201"/>
      <c r="O580" s="201"/>
      <c r="P580" s="201"/>
      <c r="Q580" s="201"/>
      <c r="R580" s="201"/>
      <c r="S580" s="201"/>
      <c r="T580" s="201"/>
      <c r="U580" s="201"/>
      <c r="V580" s="201"/>
      <c r="W580" s="201"/>
      <c r="X580" s="201"/>
      <c r="Y580" s="201"/>
      <c r="Z580" s="201"/>
      <c r="AA580" s="202"/>
      <c r="AB580" s="201"/>
      <c r="AC580" s="201"/>
      <c r="AD580" s="203"/>
    </row>
    <row r="581" spans="1:30" x14ac:dyDescent="0.25">
      <c r="A581" s="204" t="str">
        <f>'MEMÓRIA DE CÁLCULO - MC'!A128</f>
        <v>10.23</v>
      </c>
      <c r="B581" s="188" t="str">
        <f>VLOOKUP(A581,'MEMÓRIA DE CÁLCULO - MC'!$A$8:$J$199,4,FALSE())</f>
        <v>JOELHO 90 GRAUS, PVC, SERIE NORMAL, ESGOTO PREDIAL, DN 100 MM, JUNTA ELÁSTICA, FORNECIDO E INSTALADO EM SUBCOLETOR AÉREO DE ESGOTO SANITÁRIO. AF_08/2022</v>
      </c>
      <c r="C581" s="189"/>
      <c r="D581" s="189"/>
      <c r="E581" s="189"/>
      <c r="F581" s="189"/>
      <c r="G581" s="189"/>
      <c r="H581" s="189"/>
      <c r="I581" s="189"/>
      <c r="J581" s="189"/>
      <c r="K581" s="189"/>
      <c r="L581" s="189"/>
      <c r="M581" s="189"/>
      <c r="N581" s="189"/>
      <c r="O581" s="189"/>
      <c r="P581" s="189"/>
      <c r="Q581" s="189"/>
      <c r="R581" s="189"/>
      <c r="S581" s="189"/>
      <c r="T581" s="189"/>
      <c r="U581" s="189"/>
      <c r="V581" s="189"/>
      <c r="W581" s="189"/>
      <c r="X581" s="189"/>
      <c r="Y581" s="189"/>
      <c r="Z581" s="189"/>
      <c r="AA581" s="205"/>
      <c r="AB581" s="207" t="s">
        <v>90</v>
      </c>
      <c r="AC581" s="207">
        <f>SUM(AC583:AC584)</f>
        <v>10</v>
      </c>
      <c r="AD581" s="199" t="str">
        <f>VLOOKUP(A581,'MEMÓRIA DE CÁLCULO - MC'!$A$8:$J$199,6,FALSE())</f>
        <v>UNID</v>
      </c>
    </row>
    <row r="582" spans="1:30" x14ac:dyDescent="0.25">
      <c r="A582" s="204"/>
      <c r="B582" s="191"/>
      <c r="C582" s="192"/>
      <c r="D582" s="192"/>
      <c r="E582" s="192"/>
      <c r="F582" s="192"/>
      <c r="G582" s="192"/>
      <c r="H582" s="192"/>
      <c r="I582" s="192"/>
      <c r="J582" s="192"/>
      <c r="K582" s="192"/>
      <c r="L582" s="192"/>
      <c r="M582" s="192"/>
      <c r="N582" s="192"/>
      <c r="O582" s="192"/>
      <c r="P582" s="192"/>
      <c r="Q582" s="192"/>
      <c r="R582" s="192"/>
      <c r="S582" s="192"/>
      <c r="T582" s="192"/>
      <c r="U582" s="192"/>
      <c r="V582" s="192"/>
      <c r="W582" s="192"/>
      <c r="X582" s="192"/>
      <c r="Y582" s="192"/>
      <c r="Z582" s="192"/>
      <c r="AA582" s="206"/>
      <c r="AB582" s="207"/>
      <c r="AC582" s="207"/>
      <c r="AD582" s="199"/>
    </row>
    <row r="583" spans="1:30" x14ac:dyDescent="0.25">
      <c r="A583" s="24"/>
      <c r="B583" s="25" t="s">
        <v>331</v>
      </c>
      <c r="C583" s="26"/>
      <c r="D583" s="27" t="s">
        <v>79</v>
      </c>
      <c r="E583" s="27"/>
      <c r="F583" s="28" t="s">
        <v>79</v>
      </c>
      <c r="G583" s="27"/>
      <c r="H583" s="28" t="s">
        <v>79</v>
      </c>
      <c r="I583" s="28"/>
      <c r="J583" s="28" t="s">
        <v>79</v>
      </c>
      <c r="K583" s="28"/>
      <c r="L583" s="28" t="s">
        <v>79</v>
      </c>
      <c r="M583" s="28"/>
      <c r="N583" s="28" t="s">
        <v>79</v>
      </c>
      <c r="O583" s="28"/>
      <c r="P583" s="28" t="s">
        <v>79</v>
      </c>
      <c r="Q583" s="28"/>
      <c r="R583" s="28" t="s">
        <v>79</v>
      </c>
      <c r="S583" s="28"/>
      <c r="T583" s="28" t="s">
        <v>79</v>
      </c>
      <c r="U583" s="28"/>
      <c r="V583" s="28" t="s">
        <v>79</v>
      </c>
      <c r="W583" s="28"/>
      <c r="X583" s="28" t="s">
        <v>79</v>
      </c>
      <c r="Y583" s="28">
        <v>5</v>
      </c>
      <c r="Z583" s="27" t="s">
        <v>79</v>
      </c>
      <c r="AA583" s="29">
        <v>1</v>
      </c>
      <c r="AB583" s="29" t="s">
        <v>88</v>
      </c>
      <c r="AC583" s="30">
        <f>Y583*AA583</f>
        <v>5</v>
      </c>
      <c r="AD583" s="31" t="str">
        <f>AD581</f>
        <v>UNID</v>
      </c>
    </row>
    <row r="584" spans="1:30" x14ac:dyDescent="0.25">
      <c r="A584" s="24"/>
      <c r="B584" s="25" t="s">
        <v>332</v>
      </c>
      <c r="C584" s="26"/>
      <c r="D584" s="27" t="s">
        <v>79</v>
      </c>
      <c r="E584" s="27"/>
      <c r="F584" s="28" t="s">
        <v>79</v>
      </c>
      <c r="G584" s="27"/>
      <c r="H584" s="28" t="s">
        <v>79</v>
      </c>
      <c r="I584" s="28"/>
      <c r="J584" s="28" t="s">
        <v>79</v>
      </c>
      <c r="K584" s="28"/>
      <c r="L584" s="28" t="s">
        <v>79</v>
      </c>
      <c r="M584" s="28"/>
      <c r="N584" s="28" t="s">
        <v>79</v>
      </c>
      <c r="O584" s="28"/>
      <c r="P584" s="28" t="s">
        <v>79</v>
      </c>
      <c r="Q584" s="28"/>
      <c r="R584" s="28" t="s">
        <v>79</v>
      </c>
      <c r="S584" s="28"/>
      <c r="T584" s="28" t="s">
        <v>79</v>
      </c>
      <c r="U584" s="28"/>
      <c r="V584" s="28" t="s">
        <v>79</v>
      </c>
      <c r="W584" s="28"/>
      <c r="X584" s="28" t="s">
        <v>79</v>
      </c>
      <c r="Y584" s="28">
        <v>5</v>
      </c>
      <c r="Z584" s="27" t="s">
        <v>79</v>
      </c>
      <c r="AA584" s="29">
        <v>1</v>
      </c>
      <c r="AB584" s="29" t="s">
        <v>88</v>
      </c>
      <c r="AC584" s="30">
        <f>Y584*AA584</f>
        <v>5</v>
      </c>
      <c r="AD584" s="31" t="str">
        <f>AD583</f>
        <v>UNID</v>
      </c>
    </row>
    <row r="585" spans="1:30" x14ac:dyDescent="0.25">
      <c r="A585" s="200"/>
      <c r="B585" s="201"/>
      <c r="C585" s="201"/>
      <c r="D585" s="201"/>
      <c r="E585" s="201"/>
      <c r="F585" s="201"/>
      <c r="G585" s="201"/>
      <c r="H585" s="201"/>
      <c r="I585" s="201"/>
      <c r="J585" s="201"/>
      <c r="K585" s="201"/>
      <c r="L585" s="201"/>
      <c r="M585" s="201"/>
      <c r="N585" s="201"/>
      <c r="O585" s="201"/>
      <c r="P585" s="201"/>
      <c r="Q585" s="201"/>
      <c r="R585" s="201"/>
      <c r="S585" s="201"/>
      <c r="T585" s="201"/>
      <c r="U585" s="201"/>
      <c r="V585" s="201"/>
      <c r="W585" s="201"/>
      <c r="X585" s="201"/>
      <c r="Y585" s="201"/>
      <c r="Z585" s="201"/>
      <c r="AA585" s="202"/>
      <c r="AB585" s="201"/>
      <c r="AC585" s="201"/>
      <c r="AD585" s="203"/>
    </row>
    <row r="586" spans="1:30" x14ac:dyDescent="0.25">
      <c r="A586" s="204" t="str">
        <f>'MEMÓRIA DE CÁLCULO - MC'!A129</f>
        <v>10.24</v>
      </c>
      <c r="B586" s="188" t="str">
        <f>VLOOKUP(A586,'MEMÓRIA DE CÁLCULO - MC'!$A$8:$J$199,4,FALSE())</f>
        <v>JOELHO 90 GRAUS, PVC, SERIE NORMAL, ESGOTO PREDIAL, DN 50 MM, JUNTA ELÁSTICA, FORNECIDO E INSTALADO EM RAMAL DE DESCARGA OU RAMAL DE ESGOTO SANITÁRIO. AF_08/2022</v>
      </c>
      <c r="C586" s="189"/>
      <c r="D586" s="189"/>
      <c r="E586" s="189"/>
      <c r="F586" s="189"/>
      <c r="G586" s="189"/>
      <c r="H586" s="189"/>
      <c r="I586" s="189"/>
      <c r="J586" s="189"/>
      <c r="K586" s="189"/>
      <c r="L586" s="189"/>
      <c r="M586" s="189"/>
      <c r="N586" s="189"/>
      <c r="O586" s="189"/>
      <c r="P586" s="189"/>
      <c r="Q586" s="189"/>
      <c r="R586" s="189"/>
      <c r="S586" s="189"/>
      <c r="T586" s="189"/>
      <c r="U586" s="189"/>
      <c r="V586" s="189"/>
      <c r="W586" s="189"/>
      <c r="X586" s="189"/>
      <c r="Y586" s="189"/>
      <c r="Z586" s="189"/>
      <c r="AA586" s="205"/>
      <c r="AB586" s="207" t="s">
        <v>90</v>
      </c>
      <c r="AC586" s="207">
        <f>SUM(AC588:AC589)</f>
        <v>4</v>
      </c>
      <c r="AD586" s="199" t="str">
        <f>VLOOKUP(A586,'MEMÓRIA DE CÁLCULO - MC'!$A$8:$J$199,6,FALSE())</f>
        <v>UNID</v>
      </c>
    </row>
    <row r="587" spans="1:30" x14ac:dyDescent="0.25">
      <c r="A587" s="204"/>
      <c r="B587" s="191"/>
      <c r="C587" s="192"/>
      <c r="D587" s="192"/>
      <c r="E587" s="192"/>
      <c r="F587" s="192"/>
      <c r="G587" s="192"/>
      <c r="H587" s="192"/>
      <c r="I587" s="192"/>
      <c r="J587" s="192"/>
      <c r="K587" s="192"/>
      <c r="L587" s="192"/>
      <c r="M587" s="192"/>
      <c r="N587" s="192"/>
      <c r="O587" s="192"/>
      <c r="P587" s="192"/>
      <c r="Q587" s="192"/>
      <c r="R587" s="192"/>
      <c r="S587" s="192"/>
      <c r="T587" s="192"/>
      <c r="U587" s="192"/>
      <c r="V587" s="192"/>
      <c r="W587" s="192"/>
      <c r="X587" s="192"/>
      <c r="Y587" s="192"/>
      <c r="Z587" s="192"/>
      <c r="AA587" s="206"/>
      <c r="AB587" s="207"/>
      <c r="AC587" s="207"/>
      <c r="AD587" s="199"/>
    </row>
    <row r="588" spans="1:30" x14ac:dyDescent="0.25">
      <c r="A588" s="24"/>
      <c r="B588" s="25" t="s">
        <v>331</v>
      </c>
      <c r="C588" s="26"/>
      <c r="D588" s="27" t="s">
        <v>79</v>
      </c>
      <c r="E588" s="27"/>
      <c r="F588" s="28" t="s">
        <v>79</v>
      </c>
      <c r="G588" s="27"/>
      <c r="H588" s="28" t="s">
        <v>79</v>
      </c>
      <c r="I588" s="28"/>
      <c r="J588" s="28" t="s">
        <v>79</v>
      </c>
      <c r="K588" s="28"/>
      <c r="L588" s="28" t="s">
        <v>79</v>
      </c>
      <c r="M588" s="28"/>
      <c r="N588" s="28" t="s">
        <v>79</v>
      </c>
      <c r="O588" s="28"/>
      <c r="P588" s="28" t="s">
        <v>79</v>
      </c>
      <c r="Q588" s="28"/>
      <c r="R588" s="28" t="s">
        <v>79</v>
      </c>
      <c r="S588" s="28"/>
      <c r="T588" s="28" t="s">
        <v>79</v>
      </c>
      <c r="U588" s="28"/>
      <c r="V588" s="28" t="s">
        <v>79</v>
      </c>
      <c r="W588" s="28"/>
      <c r="X588" s="28" t="s">
        <v>79</v>
      </c>
      <c r="Y588" s="28">
        <v>2</v>
      </c>
      <c r="Z588" s="27" t="s">
        <v>79</v>
      </c>
      <c r="AA588" s="29">
        <v>1</v>
      </c>
      <c r="AB588" s="29" t="s">
        <v>88</v>
      </c>
      <c r="AC588" s="30">
        <f>Y588*AA588</f>
        <v>2</v>
      </c>
      <c r="AD588" s="31" t="str">
        <f>AD586</f>
        <v>UNID</v>
      </c>
    </row>
    <row r="589" spans="1:30" x14ac:dyDescent="0.25">
      <c r="A589" s="24"/>
      <c r="B589" s="25" t="s">
        <v>332</v>
      </c>
      <c r="C589" s="26"/>
      <c r="D589" s="27" t="s">
        <v>79</v>
      </c>
      <c r="E589" s="27"/>
      <c r="F589" s="28" t="s">
        <v>79</v>
      </c>
      <c r="G589" s="27"/>
      <c r="H589" s="28" t="s">
        <v>79</v>
      </c>
      <c r="I589" s="28"/>
      <c r="J589" s="28" t="s">
        <v>79</v>
      </c>
      <c r="K589" s="28"/>
      <c r="L589" s="28" t="s">
        <v>79</v>
      </c>
      <c r="M589" s="28"/>
      <c r="N589" s="28" t="s">
        <v>79</v>
      </c>
      <c r="O589" s="28"/>
      <c r="P589" s="28" t="s">
        <v>79</v>
      </c>
      <c r="Q589" s="28"/>
      <c r="R589" s="28" t="s">
        <v>79</v>
      </c>
      <c r="S589" s="28"/>
      <c r="T589" s="28" t="s">
        <v>79</v>
      </c>
      <c r="U589" s="28"/>
      <c r="V589" s="28" t="s">
        <v>79</v>
      </c>
      <c r="W589" s="28"/>
      <c r="X589" s="28" t="s">
        <v>79</v>
      </c>
      <c r="Y589" s="28">
        <v>2</v>
      </c>
      <c r="Z589" s="27" t="s">
        <v>79</v>
      </c>
      <c r="AA589" s="29">
        <v>1</v>
      </c>
      <c r="AB589" s="29" t="s">
        <v>88</v>
      </c>
      <c r="AC589" s="30">
        <f>Y589*AA589</f>
        <v>2</v>
      </c>
      <c r="AD589" s="31" t="str">
        <f>AD588</f>
        <v>UNID</v>
      </c>
    </row>
    <row r="590" spans="1:30" x14ac:dyDescent="0.25">
      <c r="A590" s="200"/>
      <c r="B590" s="201"/>
      <c r="C590" s="201"/>
      <c r="D590" s="201"/>
      <c r="E590" s="201"/>
      <c r="F590" s="201"/>
      <c r="G590" s="201"/>
      <c r="H590" s="201"/>
      <c r="I590" s="201"/>
      <c r="J590" s="201"/>
      <c r="K590" s="201"/>
      <c r="L590" s="201"/>
      <c r="M590" s="201"/>
      <c r="N590" s="201"/>
      <c r="O590" s="201"/>
      <c r="P590" s="201"/>
      <c r="Q590" s="201"/>
      <c r="R590" s="201"/>
      <c r="S590" s="201"/>
      <c r="T590" s="201"/>
      <c r="U590" s="201"/>
      <c r="V590" s="201"/>
      <c r="W590" s="201"/>
      <c r="X590" s="201"/>
      <c r="Y590" s="201"/>
      <c r="Z590" s="201"/>
      <c r="AA590" s="202"/>
      <c r="AB590" s="201"/>
      <c r="AC590" s="201"/>
      <c r="AD590" s="203"/>
    </row>
    <row r="591" spans="1:30" x14ac:dyDescent="0.25">
      <c r="A591" s="204" t="str">
        <f>'MEMÓRIA DE CÁLCULO - MC'!A130</f>
        <v>10.25</v>
      </c>
      <c r="B591" s="188" t="str">
        <f>VLOOKUP(A591,'MEMÓRIA DE CÁLCULO - MC'!$A$8:$J$199,4,FALSE())</f>
        <v>JOELHO 90 GRAUS, PVC, SERIE NORMAL, ESGOTO PREDIAL, DN 40 MM, JUNTA SOLDÁVEL, FORNECIDO E INSTALADO EM RAMAL DE DESCARGA OU RAMAL DE ESGOTO SANITÁRIO. AF_08/2022</v>
      </c>
      <c r="C591" s="189"/>
      <c r="D591" s="189"/>
      <c r="E591" s="189"/>
      <c r="F591" s="189"/>
      <c r="G591" s="189"/>
      <c r="H591" s="189"/>
      <c r="I591" s="189"/>
      <c r="J591" s="189"/>
      <c r="K591" s="189"/>
      <c r="L591" s="189"/>
      <c r="M591" s="189"/>
      <c r="N591" s="189"/>
      <c r="O591" s="189"/>
      <c r="P591" s="189"/>
      <c r="Q591" s="189"/>
      <c r="R591" s="189"/>
      <c r="S591" s="189"/>
      <c r="T591" s="189"/>
      <c r="U591" s="189"/>
      <c r="V591" s="189"/>
      <c r="W591" s="189"/>
      <c r="X591" s="189"/>
      <c r="Y591" s="189"/>
      <c r="Z591" s="189"/>
      <c r="AA591" s="205"/>
      <c r="AB591" s="207" t="s">
        <v>90</v>
      </c>
      <c r="AC591" s="207">
        <f>SUM(AC593:AC594)</f>
        <v>10</v>
      </c>
      <c r="AD591" s="199" t="str">
        <f>VLOOKUP(A591,'MEMÓRIA DE CÁLCULO - MC'!$A$8:$J$199,6,FALSE())</f>
        <v>UNID</v>
      </c>
    </row>
    <row r="592" spans="1:30" x14ac:dyDescent="0.25">
      <c r="A592" s="204"/>
      <c r="B592" s="191"/>
      <c r="C592" s="192"/>
      <c r="D592" s="192"/>
      <c r="E592" s="192"/>
      <c r="F592" s="192"/>
      <c r="G592" s="192"/>
      <c r="H592" s="192"/>
      <c r="I592" s="192"/>
      <c r="J592" s="192"/>
      <c r="K592" s="192"/>
      <c r="L592" s="192"/>
      <c r="M592" s="192"/>
      <c r="N592" s="192"/>
      <c r="O592" s="192"/>
      <c r="P592" s="192"/>
      <c r="Q592" s="192"/>
      <c r="R592" s="192"/>
      <c r="S592" s="192"/>
      <c r="T592" s="192"/>
      <c r="U592" s="192"/>
      <c r="V592" s="192"/>
      <c r="W592" s="192"/>
      <c r="X592" s="192"/>
      <c r="Y592" s="192"/>
      <c r="Z592" s="192"/>
      <c r="AA592" s="206"/>
      <c r="AB592" s="207"/>
      <c r="AC592" s="207"/>
      <c r="AD592" s="199"/>
    </row>
    <row r="593" spans="1:30" x14ac:dyDescent="0.25">
      <c r="A593" s="24"/>
      <c r="B593" s="25" t="s">
        <v>331</v>
      </c>
      <c r="C593" s="26"/>
      <c r="D593" s="27" t="s">
        <v>79</v>
      </c>
      <c r="E593" s="27"/>
      <c r="F593" s="28" t="s">
        <v>79</v>
      </c>
      <c r="G593" s="27"/>
      <c r="H593" s="28" t="s">
        <v>79</v>
      </c>
      <c r="I593" s="28"/>
      <c r="J593" s="28" t="s">
        <v>79</v>
      </c>
      <c r="K593" s="28"/>
      <c r="L593" s="28" t="s">
        <v>79</v>
      </c>
      <c r="M593" s="28"/>
      <c r="N593" s="28" t="s">
        <v>79</v>
      </c>
      <c r="O593" s="28"/>
      <c r="P593" s="28" t="s">
        <v>79</v>
      </c>
      <c r="Q593" s="28"/>
      <c r="R593" s="28" t="s">
        <v>79</v>
      </c>
      <c r="S593" s="28"/>
      <c r="T593" s="28" t="s">
        <v>79</v>
      </c>
      <c r="U593" s="28"/>
      <c r="V593" s="28" t="s">
        <v>79</v>
      </c>
      <c r="W593" s="28"/>
      <c r="X593" s="28" t="s">
        <v>79</v>
      </c>
      <c r="Y593" s="28">
        <v>5</v>
      </c>
      <c r="Z593" s="27" t="s">
        <v>79</v>
      </c>
      <c r="AA593" s="29">
        <v>1</v>
      </c>
      <c r="AB593" s="29" t="s">
        <v>88</v>
      </c>
      <c r="AC593" s="30">
        <f>Y593*AA593</f>
        <v>5</v>
      </c>
      <c r="AD593" s="31" t="str">
        <f>AD591</f>
        <v>UNID</v>
      </c>
    </row>
    <row r="594" spans="1:30" x14ac:dyDescent="0.25">
      <c r="A594" s="24"/>
      <c r="B594" s="25" t="s">
        <v>332</v>
      </c>
      <c r="C594" s="26"/>
      <c r="D594" s="27" t="s">
        <v>79</v>
      </c>
      <c r="E594" s="27"/>
      <c r="F594" s="28" t="s">
        <v>79</v>
      </c>
      <c r="G594" s="27"/>
      <c r="H594" s="28" t="s">
        <v>79</v>
      </c>
      <c r="I594" s="28"/>
      <c r="J594" s="28" t="s">
        <v>79</v>
      </c>
      <c r="K594" s="28"/>
      <c r="L594" s="28" t="s">
        <v>79</v>
      </c>
      <c r="M594" s="28"/>
      <c r="N594" s="28" t="s">
        <v>79</v>
      </c>
      <c r="O594" s="28"/>
      <c r="P594" s="28" t="s">
        <v>79</v>
      </c>
      <c r="Q594" s="28"/>
      <c r="R594" s="28" t="s">
        <v>79</v>
      </c>
      <c r="S594" s="28"/>
      <c r="T594" s="28" t="s">
        <v>79</v>
      </c>
      <c r="U594" s="28"/>
      <c r="V594" s="28" t="s">
        <v>79</v>
      </c>
      <c r="W594" s="28"/>
      <c r="X594" s="28" t="s">
        <v>79</v>
      </c>
      <c r="Y594" s="28">
        <v>5</v>
      </c>
      <c r="Z594" s="27" t="s">
        <v>79</v>
      </c>
      <c r="AA594" s="29">
        <v>1</v>
      </c>
      <c r="AB594" s="29" t="s">
        <v>88</v>
      </c>
      <c r="AC594" s="30">
        <f>Y594*AA594</f>
        <v>5</v>
      </c>
      <c r="AD594" s="31" t="str">
        <f>AD593</f>
        <v>UNID</v>
      </c>
    </row>
    <row r="595" spans="1:30" x14ac:dyDescent="0.25">
      <c r="A595" s="200"/>
      <c r="B595" s="201"/>
      <c r="C595" s="201"/>
      <c r="D595" s="201"/>
      <c r="E595" s="201"/>
      <c r="F595" s="201"/>
      <c r="G595" s="201"/>
      <c r="H595" s="201"/>
      <c r="I595" s="201"/>
      <c r="J595" s="201"/>
      <c r="K595" s="201"/>
      <c r="L595" s="201"/>
      <c r="M595" s="201"/>
      <c r="N595" s="201"/>
      <c r="O595" s="201"/>
      <c r="P595" s="201"/>
      <c r="Q595" s="201"/>
      <c r="R595" s="201"/>
      <c r="S595" s="201"/>
      <c r="T595" s="201"/>
      <c r="U595" s="201"/>
      <c r="V595" s="201"/>
      <c r="W595" s="201"/>
      <c r="X595" s="201"/>
      <c r="Y595" s="201"/>
      <c r="Z595" s="201"/>
      <c r="AA595" s="202"/>
      <c r="AB595" s="201"/>
      <c r="AC595" s="201"/>
      <c r="AD595" s="203"/>
    </row>
    <row r="596" spans="1:30" x14ac:dyDescent="0.25">
      <c r="A596" s="204" t="str">
        <f>'MEMÓRIA DE CÁLCULO - MC'!A131</f>
        <v>10.26</v>
      </c>
      <c r="B596" s="188" t="str">
        <f>VLOOKUP(A596,'MEMÓRIA DE CÁLCULO - MC'!$A$8:$J$199,4,FALSE())</f>
        <v>JOELHO 45 GRAUS, PVC, SERIE NORMAL, ESGOTO PREDIAL, DN 100 MM, JUNTA ELÁSTICA, FORNECIDO E INSTALADO EM SUBCOLETOR AÉREO DE ESGOTO SANITÁRIO. AF_08/2022</v>
      </c>
      <c r="C596" s="189"/>
      <c r="D596" s="189"/>
      <c r="E596" s="189"/>
      <c r="F596" s="189"/>
      <c r="G596" s="189"/>
      <c r="H596" s="189"/>
      <c r="I596" s="189"/>
      <c r="J596" s="189"/>
      <c r="K596" s="189"/>
      <c r="L596" s="189"/>
      <c r="M596" s="189"/>
      <c r="N596" s="189"/>
      <c r="O596" s="189"/>
      <c r="P596" s="189"/>
      <c r="Q596" s="189"/>
      <c r="R596" s="189"/>
      <c r="S596" s="189"/>
      <c r="T596" s="189"/>
      <c r="U596" s="189"/>
      <c r="V596" s="189"/>
      <c r="W596" s="189"/>
      <c r="X596" s="189"/>
      <c r="Y596" s="189"/>
      <c r="Z596" s="189"/>
      <c r="AA596" s="205"/>
      <c r="AB596" s="207" t="s">
        <v>90</v>
      </c>
      <c r="AC596" s="207">
        <f>SUM(AC598:AC599)</f>
        <v>12</v>
      </c>
      <c r="AD596" s="199" t="str">
        <f>VLOOKUP(A596,'MEMÓRIA DE CÁLCULO - MC'!$A$8:$J$199,6,FALSE())</f>
        <v>UNID</v>
      </c>
    </row>
    <row r="597" spans="1:30" x14ac:dyDescent="0.25">
      <c r="A597" s="204"/>
      <c r="B597" s="191"/>
      <c r="C597" s="192"/>
      <c r="D597" s="192"/>
      <c r="E597" s="192"/>
      <c r="F597" s="192"/>
      <c r="G597" s="192"/>
      <c r="H597" s="192"/>
      <c r="I597" s="192"/>
      <c r="J597" s="192"/>
      <c r="K597" s="192"/>
      <c r="L597" s="192"/>
      <c r="M597" s="192"/>
      <c r="N597" s="192"/>
      <c r="O597" s="192"/>
      <c r="P597" s="192"/>
      <c r="Q597" s="192"/>
      <c r="R597" s="192"/>
      <c r="S597" s="192"/>
      <c r="T597" s="192"/>
      <c r="U597" s="192"/>
      <c r="V597" s="192"/>
      <c r="W597" s="192"/>
      <c r="X597" s="192"/>
      <c r="Y597" s="192"/>
      <c r="Z597" s="192"/>
      <c r="AA597" s="206"/>
      <c r="AB597" s="207"/>
      <c r="AC597" s="207"/>
      <c r="AD597" s="199"/>
    </row>
    <row r="598" spans="1:30" x14ac:dyDescent="0.25">
      <c r="A598" s="24"/>
      <c r="B598" s="25" t="s">
        <v>331</v>
      </c>
      <c r="C598" s="26"/>
      <c r="D598" s="27" t="s">
        <v>79</v>
      </c>
      <c r="E598" s="27"/>
      <c r="F598" s="28" t="s">
        <v>79</v>
      </c>
      <c r="G598" s="27"/>
      <c r="H598" s="28" t="s">
        <v>79</v>
      </c>
      <c r="I598" s="28"/>
      <c r="J598" s="28" t="s">
        <v>79</v>
      </c>
      <c r="K598" s="28"/>
      <c r="L598" s="28" t="s">
        <v>79</v>
      </c>
      <c r="M598" s="28"/>
      <c r="N598" s="28" t="s">
        <v>79</v>
      </c>
      <c r="O598" s="28"/>
      <c r="P598" s="28" t="s">
        <v>79</v>
      </c>
      <c r="Q598" s="28"/>
      <c r="R598" s="28" t="s">
        <v>79</v>
      </c>
      <c r="S598" s="28"/>
      <c r="T598" s="28" t="s">
        <v>79</v>
      </c>
      <c r="U598" s="28"/>
      <c r="V598" s="28" t="s">
        <v>79</v>
      </c>
      <c r="W598" s="28"/>
      <c r="X598" s="28" t="s">
        <v>79</v>
      </c>
      <c r="Y598" s="28">
        <v>6</v>
      </c>
      <c r="Z598" s="27" t="s">
        <v>79</v>
      </c>
      <c r="AA598" s="29">
        <v>1</v>
      </c>
      <c r="AB598" s="29" t="s">
        <v>88</v>
      </c>
      <c r="AC598" s="30">
        <f>Y598*AA598</f>
        <v>6</v>
      </c>
      <c r="AD598" s="31" t="str">
        <f>AD596</f>
        <v>UNID</v>
      </c>
    </row>
    <row r="599" spans="1:30" x14ac:dyDescent="0.25">
      <c r="A599" s="24"/>
      <c r="B599" s="25" t="s">
        <v>332</v>
      </c>
      <c r="C599" s="26"/>
      <c r="D599" s="27" t="s">
        <v>79</v>
      </c>
      <c r="E599" s="27"/>
      <c r="F599" s="28" t="s">
        <v>79</v>
      </c>
      <c r="G599" s="27"/>
      <c r="H599" s="28" t="s">
        <v>79</v>
      </c>
      <c r="I599" s="28"/>
      <c r="J599" s="28" t="s">
        <v>79</v>
      </c>
      <c r="K599" s="28"/>
      <c r="L599" s="28" t="s">
        <v>79</v>
      </c>
      <c r="M599" s="28"/>
      <c r="N599" s="28" t="s">
        <v>79</v>
      </c>
      <c r="O599" s="28"/>
      <c r="P599" s="28" t="s">
        <v>79</v>
      </c>
      <c r="Q599" s="28"/>
      <c r="R599" s="28" t="s">
        <v>79</v>
      </c>
      <c r="S599" s="28"/>
      <c r="T599" s="28" t="s">
        <v>79</v>
      </c>
      <c r="U599" s="28"/>
      <c r="V599" s="28" t="s">
        <v>79</v>
      </c>
      <c r="W599" s="28"/>
      <c r="X599" s="28" t="s">
        <v>79</v>
      </c>
      <c r="Y599" s="28">
        <v>6</v>
      </c>
      <c r="Z599" s="27" t="s">
        <v>79</v>
      </c>
      <c r="AA599" s="29">
        <v>1</v>
      </c>
      <c r="AB599" s="29" t="s">
        <v>88</v>
      </c>
      <c r="AC599" s="30">
        <f>Y599*AA599</f>
        <v>6</v>
      </c>
      <c r="AD599" s="31" t="str">
        <f>AD598</f>
        <v>UNID</v>
      </c>
    </row>
    <row r="600" spans="1:30" x14ac:dyDescent="0.25">
      <c r="A600" s="200"/>
      <c r="B600" s="201"/>
      <c r="C600" s="201"/>
      <c r="D600" s="201"/>
      <c r="E600" s="201"/>
      <c r="F600" s="201"/>
      <c r="G600" s="201"/>
      <c r="H600" s="201"/>
      <c r="I600" s="201"/>
      <c r="J600" s="201"/>
      <c r="K600" s="201"/>
      <c r="L600" s="201"/>
      <c r="M600" s="201"/>
      <c r="N600" s="201"/>
      <c r="O600" s="201"/>
      <c r="P600" s="201"/>
      <c r="Q600" s="201"/>
      <c r="R600" s="201"/>
      <c r="S600" s="201"/>
      <c r="T600" s="201"/>
      <c r="U600" s="201"/>
      <c r="V600" s="201"/>
      <c r="W600" s="201"/>
      <c r="X600" s="201"/>
      <c r="Y600" s="201"/>
      <c r="Z600" s="201"/>
      <c r="AA600" s="202"/>
      <c r="AB600" s="201"/>
      <c r="AC600" s="201"/>
      <c r="AD600" s="203"/>
    </row>
    <row r="601" spans="1:30" x14ac:dyDescent="0.25">
      <c r="A601" s="204" t="str">
        <f>'MEMÓRIA DE CÁLCULO - MC'!A132</f>
        <v>10.27</v>
      </c>
      <c r="B601" s="188" t="str">
        <f>VLOOKUP(A601,'MEMÓRIA DE CÁLCULO - MC'!$A$8:$J$199,4,FALSE())</f>
        <v>JOELHO 45 GRAUS, PVC, SERIE NORMAL, ESGOTO PREDIAL, DN 40 MM, JUNTA SOLDÁVEL, FORNECIDO E INSTALADO EM RAMAL DE DESCARGA OU RAMAL DE ESGOTO SANITÁRIO. AF_08/2022</v>
      </c>
      <c r="C601" s="189"/>
      <c r="D601" s="189"/>
      <c r="E601" s="189"/>
      <c r="F601" s="189"/>
      <c r="G601" s="189"/>
      <c r="H601" s="189"/>
      <c r="I601" s="189"/>
      <c r="J601" s="189"/>
      <c r="K601" s="189"/>
      <c r="L601" s="189"/>
      <c r="M601" s="189"/>
      <c r="N601" s="189"/>
      <c r="O601" s="189"/>
      <c r="P601" s="189"/>
      <c r="Q601" s="189"/>
      <c r="R601" s="189"/>
      <c r="S601" s="189"/>
      <c r="T601" s="189"/>
      <c r="U601" s="189"/>
      <c r="V601" s="189"/>
      <c r="W601" s="189"/>
      <c r="X601" s="189"/>
      <c r="Y601" s="189"/>
      <c r="Z601" s="189"/>
      <c r="AA601" s="205"/>
      <c r="AB601" s="207" t="s">
        <v>90</v>
      </c>
      <c r="AC601" s="207">
        <f>SUM(AC603:AC604)</f>
        <v>12</v>
      </c>
      <c r="AD601" s="199" t="str">
        <f>VLOOKUP(A601,'MEMÓRIA DE CÁLCULO - MC'!$A$8:$J$199,6,FALSE())</f>
        <v>UNID</v>
      </c>
    </row>
    <row r="602" spans="1:30" x14ac:dyDescent="0.25">
      <c r="A602" s="204"/>
      <c r="B602" s="191"/>
      <c r="C602" s="192"/>
      <c r="D602" s="192"/>
      <c r="E602" s="192"/>
      <c r="F602" s="192"/>
      <c r="G602" s="192"/>
      <c r="H602" s="192"/>
      <c r="I602" s="192"/>
      <c r="J602" s="192"/>
      <c r="K602" s="192"/>
      <c r="L602" s="192"/>
      <c r="M602" s="192"/>
      <c r="N602" s="192"/>
      <c r="O602" s="192"/>
      <c r="P602" s="192"/>
      <c r="Q602" s="192"/>
      <c r="R602" s="192"/>
      <c r="S602" s="192"/>
      <c r="T602" s="192"/>
      <c r="U602" s="192"/>
      <c r="V602" s="192"/>
      <c r="W602" s="192"/>
      <c r="X602" s="192"/>
      <c r="Y602" s="192"/>
      <c r="Z602" s="192"/>
      <c r="AA602" s="206"/>
      <c r="AB602" s="207"/>
      <c r="AC602" s="207"/>
      <c r="AD602" s="199"/>
    </row>
    <row r="603" spans="1:30" x14ac:dyDescent="0.25">
      <c r="A603" s="24"/>
      <c r="B603" s="25" t="s">
        <v>331</v>
      </c>
      <c r="C603" s="26"/>
      <c r="D603" s="27" t="s">
        <v>79</v>
      </c>
      <c r="E603" s="27"/>
      <c r="F603" s="28" t="s">
        <v>79</v>
      </c>
      <c r="G603" s="27"/>
      <c r="H603" s="28" t="s">
        <v>79</v>
      </c>
      <c r="I603" s="28"/>
      <c r="J603" s="28" t="s">
        <v>79</v>
      </c>
      <c r="K603" s="28"/>
      <c r="L603" s="28" t="s">
        <v>79</v>
      </c>
      <c r="M603" s="28"/>
      <c r="N603" s="28" t="s">
        <v>79</v>
      </c>
      <c r="O603" s="28"/>
      <c r="P603" s="28" t="s">
        <v>79</v>
      </c>
      <c r="Q603" s="28"/>
      <c r="R603" s="28" t="s">
        <v>79</v>
      </c>
      <c r="S603" s="28"/>
      <c r="T603" s="28" t="s">
        <v>79</v>
      </c>
      <c r="U603" s="28"/>
      <c r="V603" s="28" t="s">
        <v>79</v>
      </c>
      <c r="W603" s="28"/>
      <c r="X603" s="28" t="s">
        <v>79</v>
      </c>
      <c r="Y603" s="28">
        <v>6</v>
      </c>
      <c r="Z603" s="27" t="s">
        <v>79</v>
      </c>
      <c r="AA603" s="29">
        <v>1</v>
      </c>
      <c r="AB603" s="29" t="s">
        <v>88</v>
      </c>
      <c r="AC603" s="30">
        <f>Y603*AA603</f>
        <v>6</v>
      </c>
      <c r="AD603" s="31" t="str">
        <f>AD601</f>
        <v>UNID</v>
      </c>
    </row>
    <row r="604" spans="1:30" x14ac:dyDescent="0.25">
      <c r="A604" s="24"/>
      <c r="B604" s="25" t="s">
        <v>332</v>
      </c>
      <c r="C604" s="26"/>
      <c r="D604" s="27" t="s">
        <v>79</v>
      </c>
      <c r="E604" s="27"/>
      <c r="F604" s="28" t="s">
        <v>79</v>
      </c>
      <c r="G604" s="27"/>
      <c r="H604" s="28" t="s">
        <v>79</v>
      </c>
      <c r="I604" s="28"/>
      <c r="J604" s="28" t="s">
        <v>79</v>
      </c>
      <c r="K604" s="28"/>
      <c r="L604" s="28" t="s">
        <v>79</v>
      </c>
      <c r="M604" s="28"/>
      <c r="N604" s="28" t="s">
        <v>79</v>
      </c>
      <c r="O604" s="28"/>
      <c r="P604" s="28" t="s">
        <v>79</v>
      </c>
      <c r="Q604" s="28"/>
      <c r="R604" s="28" t="s">
        <v>79</v>
      </c>
      <c r="S604" s="28"/>
      <c r="T604" s="28" t="s">
        <v>79</v>
      </c>
      <c r="U604" s="28"/>
      <c r="V604" s="28" t="s">
        <v>79</v>
      </c>
      <c r="W604" s="28"/>
      <c r="X604" s="28" t="s">
        <v>79</v>
      </c>
      <c r="Y604" s="28">
        <v>6</v>
      </c>
      <c r="Z604" s="27" t="s">
        <v>79</v>
      </c>
      <c r="AA604" s="29">
        <v>1</v>
      </c>
      <c r="AB604" s="29" t="s">
        <v>88</v>
      </c>
      <c r="AC604" s="30">
        <f>Y604*AA604</f>
        <v>6</v>
      </c>
      <c r="AD604" s="31" t="str">
        <f>AD603</f>
        <v>UNID</v>
      </c>
    </row>
    <row r="605" spans="1:30" x14ac:dyDescent="0.25">
      <c r="A605" s="200"/>
      <c r="B605" s="201"/>
      <c r="C605" s="201"/>
      <c r="D605" s="201"/>
      <c r="E605" s="201"/>
      <c r="F605" s="201"/>
      <c r="G605" s="201"/>
      <c r="H605" s="201"/>
      <c r="I605" s="201"/>
      <c r="J605" s="201"/>
      <c r="K605" s="201"/>
      <c r="L605" s="201"/>
      <c r="M605" s="201"/>
      <c r="N605" s="201"/>
      <c r="O605" s="201"/>
      <c r="P605" s="201"/>
      <c r="Q605" s="201"/>
      <c r="R605" s="201"/>
      <c r="S605" s="201"/>
      <c r="T605" s="201"/>
      <c r="U605" s="201"/>
      <c r="V605" s="201"/>
      <c r="W605" s="201"/>
      <c r="X605" s="201"/>
      <c r="Y605" s="201"/>
      <c r="Z605" s="201"/>
      <c r="AA605" s="202"/>
      <c r="AB605" s="201"/>
      <c r="AC605" s="201"/>
      <c r="AD605" s="203"/>
    </row>
    <row r="606" spans="1:30" x14ac:dyDescent="0.25">
      <c r="A606" s="204" t="str">
        <f>'MEMÓRIA DE CÁLCULO - MC'!A133</f>
        <v>10.28</v>
      </c>
      <c r="B606" s="188" t="str">
        <f>VLOOKUP(A606,'MEMÓRIA DE CÁLCULO - MC'!$A$8:$J$199,4,FALSE())</f>
        <v>JUNÇÃO SIMPLES, PVC, SERIE NORMAL, ESGOTO PREDIAL, DN 100 X 100 MM, JUNTA ELÁSTICA, FORNECIDO E INSTALADO EM SUBCOLETOR AÉREO DE ESGOTO SANITÁRIO. AF_08/2022</v>
      </c>
      <c r="C606" s="189"/>
      <c r="D606" s="189"/>
      <c r="E606" s="189"/>
      <c r="F606" s="189"/>
      <c r="G606" s="189"/>
      <c r="H606" s="189"/>
      <c r="I606" s="189"/>
      <c r="J606" s="189"/>
      <c r="K606" s="189"/>
      <c r="L606" s="189"/>
      <c r="M606" s="189"/>
      <c r="N606" s="189"/>
      <c r="O606" s="189"/>
      <c r="P606" s="189"/>
      <c r="Q606" s="189"/>
      <c r="R606" s="189"/>
      <c r="S606" s="189"/>
      <c r="T606" s="189"/>
      <c r="U606" s="189"/>
      <c r="V606" s="189"/>
      <c r="W606" s="189"/>
      <c r="X606" s="189"/>
      <c r="Y606" s="189"/>
      <c r="Z606" s="189"/>
      <c r="AA606" s="205"/>
      <c r="AB606" s="207" t="s">
        <v>90</v>
      </c>
      <c r="AC606" s="207">
        <f>SUM(AC608:AC609)</f>
        <v>8</v>
      </c>
      <c r="AD606" s="199" t="str">
        <f>VLOOKUP(A606,'MEMÓRIA DE CÁLCULO - MC'!$A$8:$J$199,6,FALSE())</f>
        <v>UNID</v>
      </c>
    </row>
    <row r="607" spans="1:30" x14ac:dyDescent="0.25">
      <c r="A607" s="204"/>
      <c r="B607" s="191"/>
      <c r="C607" s="192"/>
      <c r="D607" s="192"/>
      <c r="E607" s="192"/>
      <c r="F607" s="192"/>
      <c r="G607" s="192"/>
      <c r="H607" s="192"/>
      <c r="I607" s="192"/>
      <c r="J607" s="192"/>
      <c r="K607" s="192"/>
      <c r="L607" s="192"/>
      <c r="M607" s="192"/>
      <c r="N607" s="192"/>
      <c r="O607" s="192"/>
      <c r="P607" s="192"/>
      <c r="Q607" s="192"/>
      <c r="R607" s="192"/>
      <c r="S607" s="192"/>
      <c r="T607" s="192"/>
      <c r="U607" s="192"/>
      <c r="V607" s="192"/>
      <c r="W607" s="192"/>
      <c r="X607" s="192"/>
      <c r="Y607" s="192"/>
      <c r="Z607" s="192"/>
      <c r="AA607" s="206"/>
      <c r="AB607" s="207"/>
      <c r="AC607" s="207"/>
      <c r="AD607" s="199"/>
    </row>
    <row r="608" spans="1:30" x14ac:dyDescent="0.25">
      <c r="A608" s="24"/>
      <c r="B608" s="25" t="s">
        <v>331</v>
      </c>
      <c r="C608" s="26"/>
      <c r="D608" s="27" t="s">
        <v>79</v>
      </c>
      <c r="E608" s="27"/>
      <c r="F608" s="28" t="s">
        <v>79</v>
      </c>
      <c r="G608" s="27"/>
      <c r="H608" s="28" t="s">
        <v>79</v>
      </c>
      <c r="I608" s="28"/>
      <c r="J608" s="28" t="s">
        <v>79</v>
      </c>
      <c r="K608" s="28"/>
      <c r="L608" s="28" t="s">
        <v>79</v>
      </c>
      <c r="M608" s="28"/>
      <c r="N608" s="28" t="s">
        <v>79</v>
      </c>
      <c r="O608" s="28"/>
      <c r="P608" s="28" t="s">
        <v>79</v>
      </c>
      <c r="Q608" s="28"/>
      <c r="R608" s="28" t="s">
        <v>79</v>
      </c>
      <c r="S608" s="28"/>
      <c r="T608" s="28" t="s">
        <v>79</v>
      </c>
      <c r="U608" s="28"/>
      <c r="V608" s="28" t="s">
        <v>79</v>
      </c>
      <c r="W608" s="28"/>
      <c r="X608" s="28" t="s">
        <v>79</v>
      </c>
      <c r="Y608" s="28">
        <v>4</v>
      </c>
      <c r="Z608" s="27" t="s">
        <v>79</v>
      </c>
      <c r="AA608" s="29">
        <v>1</v>
      </c>
      <c r="AB608" s="29" t="s">
        <v>88</v>
      </c>
      <c r="AC608" s="30">
        <f>Y608*AA608</f>
        <v>4</v>
      </c>
      <c r="AD608" s="31" t="str">
        <f>AD606</f>
        <v>UNID</v>
      </c>
    </row>
    <row r="609" spans="1:30" x14ac:dyDescent="0.25">
      <c r="A609" s="24"/>
      <c r="B609" s="25" t="s">
        <v>332</v>
      </c>
      <c r="C609" s="26"/>
      <c r="D609" s="27" t="s">
        <v>79</v>
      </c>
      <c r="E609" s="27"/>
      <c r="F609" s="28" t="s">
        <v>79</v>
      </c>
      <c r="G609" s="27"/>
      <c r="H609" s="28" t="s">
        <v>79</v>
      </c>
      <c r="I609" s="28"/>
      <c r="J609" s="28" t="s">
        <v>79</v>
      </c>
      <c r="K609" s="28"/>
      <c r="L609" s="28" t="s">
        <v>79</v>
      </c>
      <c r="M609" s="28"/>
      <c r="N609" s="28" t="s">
        <v>79</v>
      </c>
      <c r="O609" s="28"/>
      <c r="P609" s="28" t="s">
        <v>79</v>
      </c>
      <c r="Q609" s="28"/>
      <c r="R609" s="28" t="s">
        <v>79</v>
      </c>
      <c r="S609" s="28"/>
      <c r="T609" s="28" t="s">
        <v>79</v>
      </c>
      <c r="U609" s="28"/>
      <c r="V609" s="28" t="s">
        <v>79</v>
      </c>
      <c r="W609" s="28"/>
      <c r="X609" s="28" t="s">
        <v>79</v>
      </c>
      <c r="Y609" s="28">
        <v>4</v>
      </c>
      <c r="Z609" s="27" t="s">
        <v>79</v>
      </c>
      <c r="AA609" s="29">
        <v>1</v>
      </c>
      <c r="AB609" s="29" t="s">
        <v>88</v>
      </c>
      <c r="AC609" s="30">
        <f>Y609*AA609</f>
        <v>4</v>
      </c>
      <c r="AD609" s="31" t="str">
        <f>AD608</f>
        <v>UNID</v>
      </c>
    </row>
    <row r="610" spans="1:30" x14ac:dyDescent="0.25">
      <c r="A610" s="200"/>
      <c r="B610" s="201"/>
      <c r="C610" s="201"/>
      <c r="D610" s="201"/>
      <c r="E610" s="201"/>
      <c r="F610" s="201"/>
      <c r="G610" s="201"/>
      <c r="H610" s="201"/>
      <c r="I610" s="201"/>
      <c r="J610" s="201"/>
      <c r="K610" s="201"/>
      <c r="L610" s="201"/>
      <c r="M610" s="201"/>
      <c r="N610" s="201"/>
      <c r="O610" s="201"/>
      <c r="P610" s="201"/>
      <c r="Q610" s="201"/>
      <c r="R610" s="201"/>
      <c r="S610" s="201"/>
      <c r="T610" s="201"/>
      <c r="U610" s="201"/>
      <c r="V610" s="201"/>
      <c r="W610" s="201"/>
      <c r="X610" s="201"/>
      <c r="Y610" s="201"/>
      <c r="Z610" s="201"/>
      <c r="AA610" s="202"/>
      <c r="AB610" s="201"/>
      <c r="AC610" s="201"/>
      <c r="AD610" s="203"/>
    </row>
    <row r="611" spans="1:30" x14ac:dyDescent="0.25">
      <c r="A611" s="204" t="str">
        <f>'MEMÓRIA DE CÁLCULO - MC'!A134</f>
        <v>10.29</v>
      </c>
      <c r="B611" s="188" t="str">
        <f>VLOOKUP(A611,'MEMÓRIA DE CÁLCULO - MC'!$A$8:$J$199,4,FALSE())</f>
        <v>JUNÇÃO DE REDUÇÃO INVERTIDA, PVC, SÉRIE NORMAL, ESGOTO PREDIAL, DN 100 X 50 MM, JUNTA ELÁSTICA, FORNECIDO E INSTALADO EM RAMAL DE DESCARGA OU RAMAL DE ESGOTO SANITÁRIO. AF_08/2022</v>
      </c>
      <c r="C611" s="189"/>
      <c r="D611" s="189"/>
      <c r="E611" s="189"/>
      <c r="F611" s="189"/>
      <c r="G611" s="189"/>
      <c r="H611" s="189"/>
      <c r="I611" s="189"/>
      <c r="J611" s="189"/>
      <c r="K611" s="189"/>
      <c r="L611" s="189"/>
      <c r="M611" s="189"/>
      <c r="N611" s="189"/>
      <c r="O611" s="189"/>
      <c r="P611" s="189"/>
      <c r="Q611" s="189"/>
      <c r="R611" s="189"/>
      <c r="S611" s="189"/>
      <c r="T611" s="189"/>
      <c r="U611" s="189"/>
      <c r="V611" s="189"/>
      <c r="W611" s="189"/>
      <c r="X611" s="189"/>
      <c r="Y611" s="189"/>
      <c r="Z611" s="189"/>
      <c r="AA611" s="205"/>
      <c r="AB611" s="207" t="s">
        <v>90</v>
      </c>
      <c r="AC611" s="207">
        <f>SUM(AC613:AC614)</f>
        <v>6</v>
      </c>
      <c r="AD611" s="199" t="str">
        <f>VLOOKUP(A611,'MEMÓRIA DE CÁLCULO - MC'!$A$8:$J$199,6,FALSE())</f>
        <v>UNID</v>
      </c>
    </row>
    <row r="612" spans="1:30" x14ac:dyDescent="0.25">
      <c r="A612" s="204"/>
      <c r="B612" s="191"/>
      <c r="C612" s="192"/>
      <c r="D612" s="192"/>
      <c r="E612" s="192"/>
      <c r="F612" s="192"/>
      <c r="G612" s="192"/>
      <c r="H612" s="192"/>
      <c r="I612" s="192"/>
      <c r="J612" s="192"/>
      <c r="K612" s="192"/>
      <c r="L612" s="192"/>
      <c r="M612" s="192"/>
      <c r="N612" s="192"/>
      <c r="O612" s="192"/>
      <c r="P612" s="192"/>
      <c r="Q612" s="192"/>
      <c r="R612" s="192"/>
      <c r="S612" s="192"/>
      <c r="T612" s="192"/>
      <c r="U612" s="192"/>
      <c r="V612" s="192"/>
      <c r="W612" s="192"/>
      <c r="X612" s="192"/>
      <c r="Y612" s="192"/>
      <c r="Z612" s="192"/>
      <c r="AA612" s="206"/>
      <c r="AB612" s="207"/>
      <c r="AC612" s="207"/>
      <c r="AD612" s="199"/>
    </row>
    <row r="613" spans="1:30" x14ac:dyDescent="0.25">
      <c r="A613" s="24"/>
      <c r="B613" s="25" t="s">
        <v>331</v>
      </c>
      <c r="C613" s="26"/>
      <c r="D613" s="27" t="s">
        <v>79</v>
      </c>
      <c r="E613" s="27"/>
      <c r="F613" s="28" t="s">
        <v>79</v>
      </c>
      <c r="G613" s="27"/>
      <c r="H613" s="28" t="s">
        <v>79</v>
      </c>
      <c r="I613" s="28"/>
      <c r="J613" s="28" t="s">
        <v>79</v>
      </c>
      <c r="K613" s="28"/>
      <c r="L613" s="28" t="s">
        <v>79</v>
      </c>
      <c r="M613" s="28"/>
      <c r="N613" s="28" t="s">
        <v>79</v>
      </c>
      <c r="O613" s="28"/>
      <c r="P613" s="28" t="s">
        <v>79</v>
      </c>
      <c r="Q613" s="28"/>
      <c r="R613" s="28" t="s">
        <v>79</v>
      </c>
      <c r="S613" s="28"/>
      <c r="T613" s="28" t="s">
        <v>79</v>
      </c>
      <c r="U613" s="28"/>
      <c r="V613" s="28" t="s">
        <v>79</v>
      </c>
      <c r="W613" s="28"/>
      <c r="X613" s="28" t="s">
        <v>79</v>
      </c>
      <c r="Y613" s="28">
        <v>3</v>
      </c>
      <c r="Z613" s="27" t="s">
        <v>79</v>
      </c>
      <c r="AA613" s="29">
        <v>1</v>
      </c>
      <c r="AB613" s="29" t="s">
        <v>88</v>
      </c>
      <c r="AC613" s="30">
        <f>Y613*AA613</f>
        <v>3</v>
      </c>
      <c r="AD613" s="31" t="str">
        <f>AD611</f>
        <v>UNID</v>
      </c>
    </row>
    <row r="614" spans="1:30" x14ac:dyDescent="0.25">
      <c r="A614" s="24"/>
      <c r="B614" s="25" t="s">
        <v>332</v>
      </c>
      <c r="C614" s="26"/>
      <c r="D614" s="27" t="s">
        <v>79</v>
      </c>
      <c r="E614" s="27"/>
      <c r="F614" s="28" t="s">
        <v>79</v>
      </c>
      <c r="G614" s="27"/>
      <c r="H614" s="28" t="s">
        <v>79</v>
      </c>
      <c r="I614" s="28"/>
      <c r="J614" s="28" t="s">
        <v>79</v>
      </c>
      <c r="K614" s="28"/>
      <c r="L614" s="28" t="s">
        <v>79</v>
      </c>
      <c r="M614" s="28"/>
      <c r="N614" s="28" t="s">
        <v>79</v>
      </c>
      <c r="O614" s="28"/>
      <c r="P614" s="28" t="s">
        <v>79</v>
      </c>
      <c r="Q614" s="28"/>
      <c r="R614" s="28" t="s">
        <v>79</v>
      </c>
      <c r="S614" s="28"/>
      <c r="T614" s="28" t="s">
        <v>79</v>
      </c>
      <c r="U614" s="28"/>
      <c r="V614" s="28" t="s">
        <v>79</v>
      </c>
      <c r="W614" s="28"/>
      <c r="X614" s="28" t="s">
        <v>79</v>
      </c>
      <c r="Y614" s="28">
        <v>3</v>
      </c>
      <c r="Z614" s="27" t="s">
        <v>79</v>
      </c>
      <c r="AA614" s="29">
        <v>1</v>
      </c>
      <c r="AB614" s="29" t="s">
        <v>88</v>
      </c>
      <c r="AC614" s="30">
        <f>Y614*AA614</f>
        <v>3</v>
      </c>
      <c r="AD614" s="31" t="str">
        <f>AD613</f>
        <v>UNID</v>
      </c>
    </row>
    <row r="615" spans="1:30" x14ac:dyDescent="0.25">
      <c r="A615" s="200"/>
      <c r="B615" s="201"/>
      <c r="C615" s="201"/>
      <c r="D615" s="201"/>
      <c r="E615" s="201"/>
      <c r="F615" s="201"/>
      <c r="G615" s="201"/>
      <c r="H615" s="201"/>
      <c r="I615" s="201"/>
      <c r="J615" s="201"/>
      <c r="K615" s="201"/>
      <c r="L615" s="201"/>
      <c r="M615" s="201"/>
      <c r="N615" s="201"/>
      <c r="O615" s="201"/>
      <c r="P615" s="201"/>
      <c r="Q615" s="201"/>
      <c r="R615" s="201"/>
      <c r="S615" s="201"/>
      <c r="T615" s="201"/>
      <c r="U615" s="201"/>
      <c r="V615" s="201"/>
      <c r="W615" s="201"/>
      <c r="X615" s="201"/>
      <c r="Y615" s="201"/>
      <c r="Z615" s="201"/>
      <c r="AA615" s="202"/>
      <c r="AB615" s="201"/>
      <c r="AC615" s="201"/>
      <c r="AD615" s="203"/>
    </row>
    <row r="616" spans="1:30" x14ac:dyDescent="0.25">
      <c r="A616" s="204" t="str">
        <f>'MEMÓRIA DE CÁLCULO - MC'!A135</f>
        <v>10.30</v>
      </c>
      <c r="B616" s="188" t="str">
        <f>VLOOKUP(A616,'MEMÓRIA DE CÁLCULO - MC'!$A$8:$J$199,4,FALSE())</f>
        <v>JUNÇÃO SIMPLES, PVC, SERIE R, ÁGUA PLUVIAL, DN 40 MM, JUNTA SOLDÁVEL, FORNECIDO E INSTALADO EM RAMAL DE ENCAMINHAMENTO. AF_06/2022</v>
      </c>
      <c r="C616" s="189"/>
      <c r="D616" s="189"/>
      <c r="E616" s="189"/>
      <c r="F616" s="189"/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  <c r="Z616" s="189"/>
      <c r="AA616" s="205"/>
      <c r="AB616" s="207" t="s">
        <v>90</v>
      </c>
      <c r="AC616" s="207">
        <f>SUM(AC618:AC619)</f>
        <v>6</v>
      </c>
      <c r="AD616" s="199" t="str">
        <f>VLOOKUP(A616,'MEMÓRIA DE CÁLCULO - MC'!$A$8:$J$199,6,FALSE())</f>
        <v>UNID</v>
      </c>
    </row>
    <row r="617" spans="1:30" x14ac:dyDescent="0.25">
      <c r="A617" s="204"/>
      <c r="B617" s="191"/>
      <c r="C617" s="192"/>
      <c r="D617" s="192"/>
      <c r="E617" s="192"/>
      <c r="F617" s="192"/>
      <c r="G617" s="192"/>
      <c r="H617" s="192"/>
      <c r="I617" s="192"/>
      <c r="J617" s="192"/>
      <c r="K617" s="192"/>
      <c r="L617" s="192"/>
      <c r="M617" s="192"/>
      <c r="N617" s="192"/>
      <c r="O617" s="192"/>
      <c r="P617" s="192"/>
      <c r="Q617" s="192"/>
      <c r="R617" s="192"/>
      <c r="S617" s="192"/>
      <c r="T617" s="192"/>
      <c r="U617" s="192"/>
      <c r="V617" s="192"/>
      <c r="W617" s="192"/>
      <c r="X617" s="192"/>
      <c r="Y617" s="192"/>
      <c r="Z617" s="192"/>
      <c r="AA617" s="206"/>
      <c r="AB617" s="207"/>
      <c r="AC617" s="207"/>
      <c r="AD617" s="199"/>
    </row>
    <row r="618" spans="1:30" x14ac:dyDescent="0.25">
      <c r="A618" s="24"/>
      <c r="B618" s="25" t="s">
        <v>331</v>
      </c>
      <c r="C618" s="26"/>
      <c r="D618" s="27" t="s">
        <v>79</v>
      </c>
      <c r="E618" s="27"/>
      <c r="F618" s="28" t="s">
        <v>79</v>
      </c>
      <c r="G618" s="27"/>
      <c r="H618" s="28" t="s">
        <v>79</v>
      </c>
      <c r="I618" s="28"/>
      <c r="J618" s="28" t="s">
        <v>79</v>
      </c>
      <c r="K618" s="28"/>
      <c r="L618" s="28" t="s">
        <v>79</v>
      </c>
      <c r="M618" s="28"/>
      <c r="N618" s="28" t="s">
        <v>79</v>
      </c>
      <c r="O618" s="28"/>
      <c r="P618" s="28" t="s">
        <v>79</v>
      </c>
      <c r="Q618" s="28"/>
      <c r="R618" s="28" t="s">
        <v>79</v>
      </c>
      <c r="S618" s="28"/>
      <c r="T618" s="28" t="s">
        <v>79</v>
      </c>
      <c r="U618" s="28"/>
      <c r="V618" s="28" t="s">
        <v>79</v>
      </c>
      <c r="W618" s="28"/>
      <c r="X618" s="28" t="s">
        <v>79</v>
      </c>
      <c r="Y618" s="28">
        <v>3</v>
      </c>
      <c r="Z618" s="27" t="s">
        <v>79</v>
      </c>
      <c r="AA618" s="29">
        <v>1</v>
      </c>
      <c r="AB618" s="29" t="s">
        <v>88</v>
      </c>
      <c r="AC618" s="30">
        <f>Y618*AA618</f>
        <v>3</v>
      </c>
      <c r="AD618" s="31" t="str">
        <f>AD616</f>
        <v>UNID</v>
      </c>
    </row>
    <row r="619" spans="1:30" x14ac:dyDescent="0.25">
      <c r="A619" s="24"/>
      <c r="B619" s="25" t="s">
        <v>332</v>
      </c>
      <c r="C619" s="26"/>
      <c r="D619" s="27" t="s">
        <v>79</v>
      </c>
      <c r="E619" s="27"/>
      <c r="F619" s="28" t="s">
        <v>79</v>
      </c>
      <c r="G619" s="27"/>
      <c r="H619" s="28" t="s">
        <v>79</v>
      </c>
      <c r="I619" s="28"/>
      <c r="J619" s="28" t="s">
        <v>79</v>
      </c>
      <c r="K619" s="28"/>
      <c r="L619" s="28" t="s">
        <v>79</v>
      </c>
      <c r="M619" s="28"/>
      <c r="N619" s="28" t="s">
        <v>79</v>
      </c>
      <c r="O619" s="28"/>
      <c r="P619" s="28" t="s">
        <v>79</v>
      </c>
      <c r="Q619" s="28"/>
      <c r="R619" s="28" t="s">
        <v>79</v>
      </c>
      <c r="S619" s="28"/>
      <c r="T619" s="28" t="s">
        <v>79</v>
      </c>
      <c r="U619" s="28"/>
      <c r="V619" s="28" t="s">
        <v>79</v>
      </c>
      <c r="W619" s="28"/>
      <c r="X619" s="28" t="s">
        <v>79</v>
      </c>
      <c r="Y619" s="28">
        <v>3</v>
      </c>
      <c r="Z619" s="27" t="s">
        <v>79</v>
      </c>
      <c r="AA619" s="29">
        <v>1</v>
      </c>
      <c r="AB619" s="29" t="s">
        <v>88</v>
      </c>
      <c r="AC619" s="30">
        <f>Y619*AA619</f>
        <v>3</v>
      </c>
      <c r="AD619" s="31" t="str">
        <f>AD618</f>
        <v>UNID</v>
      </c>
    </row>
    <row r="620" spans="1:30" x14ac:dyDescent="0.25">
      <c r="A620" s="200"/>
      <c r="B620" s="201"/>
      <c r="C620" s="201"/>
      <c r="D620" s="201"/>
      <c r="E620" s="201"/>
      <c r="F620" s="201"/>
      <c r="G620" s="201"/>
      <c r="H620" s="201"/>
      <c r="I620" s="201"/>
      <c r="J620" s="201"/>
      <c r="K620" s="201"/>
      <c r="L620" s="201"/>
      <c r="M620" s="201"/>
      <c r="N620" s="201"/>
      <c r="O620" s="201"/>
      <c r="P620" s="201"/>
      <c r="Q620" s="201"/>
      <c r="R620" s="201"/>
      <c r="S620" s="201"/>
      <c r="T620" s="201"/>
      <c r="U620" s="201"/>
      <c r="V620" s="201"/>
      <c r="W620" s="201"/>
      <c r="X620" s="201"/>
      <c r="Y620" s="201"/>
      <c r="Z620" s="201"/>
      <c r="AA620" s="202"/>
      <c r="AB620" s="201"/>
      <c r="AC620" s="201"/>
      <c r="AD620" s="203"/>
    </row>
    <row r="621" spans="1:30" x14ac:dyDescent="0.25">
      <c r="A621" s="204" t="str">
        <f>'MEMÓRIA DE CÁLCULO - MC'!A136</f>
        <v>10.31</v>
      </c>
      <c r="B621" s="188" t="str">
        <f>VLOOKUP(A621,'MEMÓRIA DE CÁLCULO - MC'!$A$8:$J$199,4,FALSE())</f>
        <v>CAIXA SIFONADA, COM GRELHA REDONDA, PVC, DN 150 X 150 X 50 MM, JUNTA SOLDÁVEL, FORNECIDA E INSTALADA EM RAMAL DE DESCARGA OU EM RAMAL DE ESGOTO SANITÁRIO. AF_08/2022</v>
      </c>
      <c r="C621" s="189"/>
      <c r="D621" s="189"/>
      <c r="E621" s="189"/>
      <c r="F621" s="189"/>
      <c r="G621" s="189"/>
      <c r="H621" s="189"/>
      <c r="I621" s="189"/>
      <c r="J621" s="189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  <c r="AA621" s="205"/>
      <c r="AB621" s="207" t="s">
        <v>90</v>
      </c>
      <c r="AC621" s="207">
        <f>SUM(AC623:AC624)</f>
        <v>6</v>
      </c>
      <c r="AD621" s="199" t="str">
        <f>VLOOKUP(A621,'MEMÓRIA DE CÁLCULO - MC'!$A$8:$J$199,6,FALSE())</f>
        <v>UNID</v>
      </c>
    </row>
    <row r="622" spans="1:30" x14ac:dyDescent="0.25">
      <c r="A622" s="204"/>
      <c r="B622" s="191"/>
      <c r="C622" s="192"/>
      <c r="D622" s="192"/>
      <c r="E622" s="192"/>
      <c r="F622" s="192"/>
      <c r="G622" s="192"/>
      <c r="H622" s="192"/>
      <c r="I622" s="192"/>
      <c r="J622" s="192"/>
      <c r="K622" s="192"/>
      <c r="L622" s="192"/>
      <c r="M622" s="192"/>
      <c r="N622" s="192"/>
      <c r="O622" s="192"/>
      <c r="P622" s="192"/>
      <c r="Q622" s="192"/>
      <c r="R622" s="192"/>
      <c r="S622" s="192"/>
      <c r="T622" s="192"/>
      <c r="U622" s="192"/>
      <c r="V622" s="192"/>
      <c r="W622" s="192"/>
      <c r="X622" s="192"/>
      <c r="Y622" s="192"/>
      <c r="Z622" s="192"/>
      <c r="AA622" s="206"/>
      <c r="AB622" s="207"/>
      <c r="AC622" s="207"/>
      <c r="AD622" s="199"/>
    </row>
    <row r="623" spans="1:30" x14ac:dyDescent="0.25">
      <c r="A623" s="24"/>
      <c r="B623" s="25" t="s">
        <v>331</v>
      </c>
      <c r="C623" s="26"/>
      <c r="D623" s="27" t="s">
        <v>79</v>
      </c>
      <c r="E623" s="27"/>
      <c r="F623" s="28" t="s">
        <v>79</v>
      </c>
      <c r="G623" s="27"/>
      <c r="H623" s="28" t="s">
        <v>79</v>
      </c>
      <c r="I623" s="28"/>
      <c r="J623" s="28" t="s">
        <v>79</v>
      </c>
      <c r="K623" s="28"/>
      <c r="L623" s="28" t="s">
        <v>79</v>
      </c>
      <c r="M623" s="28"/>
      <c r="N623" s="28" t="s">
        <v>79</v>
      </c>
      <c r="O623" s="28"/>
      <c r="P623" s="28" t="s">
        <v>79</v>
      </c>
      <c r="Q623" s="28"/>
      <c r="R623" s="28" t="s">
        <v>79</v>
      </c>
      <c r="S623" s="28"/>
      <c r="T623" s="28" t="s">
        <v>79</v>
      </c>
      <c r="U623" s="28"/>
      <c r="V623" s="28" t="s">
        <v>79</v>
      </c>
      <c r="W623" s="28"/>
      <c r="X623" s="28" t="s">
        <v>79</v>
      </c>
      <c r="Y623" s="28">
        <v>3</v>
      </c>
      <c r="Z623" s="27" t="s">
        <v>79</v>
      </c>
      <c r="AA623" s="29">
        <v>1</v>
      </c>
      <c r="AB623" s="29" t="s">
        <v>88</v>
      </c>
      <c r="AC623" s="30">
        <f>Y623*AA623</f>
        <v>3</v>
      </c>
      <c r="AD623" s="31" t="str">
        <f>AD621</f>
        <v>UNID</v>
      </c>
    </row>
    <row r="624" spans="1:30" x14ac:dyDescent="0.25">
      <c r="A624" s="24"/>
      <c r="B624" s="25" t="s">
        <v>332</v>
      </c>
      <c r="C624" s="26"/>
      <c r="D624" s="27" t="s">
        <v>79</v>
      </c>
      <c r="E624" s="27"/>
      <c r="F624" s="28" t="s">
        <v>79</v>
      </c>
      <c r="G624" s="27"/>
      <c r="H624" s="28" t="s">
        <v>79</v>
      </c>
      <c r="I624" s="28"/>
      <c r="J624" s="28" t="s">
        <v>79</v>
      </c>
      <c r="K624" s="28"/>
      <c r="L624" s="28" t="s">
        <v>79</v>
      </c>
      <c r="M624" s="28"/>
      <c r="N624" s="28" t="s">
        <v>79</v>
      </c>
      <c r="O624" s="28"/>
      <c r="P624" s="28" t="s">
        <v>79</v>
      </c>
      <c r="Q624" s="28"/>
      <c r="R624" s="28" t="s">
        <v>79</v>
      </c>
      <c r="S624" s="28"/>
      <c r="T624" s="28" t="s">
        <v>79</v>
      </c>
      <c r="U624" s="28"/>
      <c r="V624" s="28" t="s">
        <v>79</v>
      </c>
      <c r="W624" s="28"/>
      <c r="X624" s="28" t="s">
        <v>79</v>
      </c>
      <c r="Y624" s="28">
        <v>3</v>
      </c>
      <c r="Z624" s="27" t="s">
        <v>79</v>
      </c>
      <c r="AA624" s="29">
        <v>1</v>
      </c>
      <c r="AB624" s="29" t="s">
        <v>88</v>
      </c>
      <c r="AC624" s="30">
        <f>Y624*AA624</f>
        <v>3</v>
      </c>
      <c r="AD624" s="31" t="str">
        <f>AD623</f>
        <v>UNID</v>
      </c>
    </row>
    <row r="625" spans="1:30" x14ac:dyDescent="0.25">
      <c r="A625" s="200">
        <v>2</v>
      </c>
      <c r="B625" s="201"/>
      <c r="C625" s="201"/>
      <c r="D625" s="201"/>
      <c r="E625" s="201"/>
      <c r="F625" s="201"/>
      <c r="G625" s="201"/>
      <c r="H625" s="201"/>
      <c r="I625" s="201"/>
      <c r="J625" s="201"/>
      <c r="K625" s="201"/>
      <c r="L625" s="201"/>
      <c r="M625" s="201"/>
      <c r="N625" s="201"/>
      <c r="O625" s="201"/>
      <c r="P625" s="201"/>
      <c r="Q625" s="201"/>
      <c r="R625" s="201"/>
      <c r="S625" s="201"/>
      <c r="T625" s="201"/>
      <c r="U625" s="201"/>
      <c r="V625" s="201"/>
      <c r="W625" s="201"/>
      <c r="X625" s="201"/>
      <c r="Y625" s="201"/>
      <c r="Z625" s="201"/>
      <c r="AA625" s="202"/>
      <c r="AB625" s="201"/>
      <c r="AC625" s="201"/>
      <c r="AD625" s="203"/>
    </row>
    <row r="626" spans="1:30" x14ac:dyDescent="0.25">
      <c r="A626" s="204" t="str">
        <f>'MEMÓRIA DE CÁLCULO - MC'!A137</f>
        <v>10.32</v>
      </c>
      <c r="B626" s="188" t="str">
        <f>VLOOKUP(A626,'MEMÓRIA DE CÁLCULO - MC'!$A$8:$J$199,4,FALSE())</f>
        <v>BACIA SANITÁRIA EM LOUÇA BRANCA, COM TUBO DE LIGAÇÃO CROMADO - FORNECIMENTO E INSTALAÇÃO. AF_02/2026_PS</v>
      </c>
      <c r="C626" s="189"/>
      <c r="D626" s="189"/>
      <c r="E626" s="189"/>
      <c r="F626" s="189"/>
      <c r="G626" s="189"/>
      <c r="H626" s="189"/>
      <c r="I626" s="189"/>
      <c r="J626" s="189"/>
      <c r="K626" s="189"/>
      <c r="L626" s="189"/>
      <c r="M626" s="189"/>
      <c r="N626" s="189"/>
      <c r="O626" s="189"/>
      <c r="P626" s="189"/>
      <c r="Q626" s="189"/>
      <c r="R626" s="189"/>
      <c r="S626" s="189"/>
      <c r="T626" s="189"/>
      <c r="U626" s="189"/>
      <c r="V626" s="189"/>
      <c r="W626" s="189"/>
      <c r="X626" s="189"/>
      <c r="Y626" s="189"/>
      <c r="Z626" s="189"/>
      <c r="AA626" s="205"/>
      <c r="AB626" s="207" t="s">
        <v>90</v>
      </c>
      <c r="AC626" s="207">
        <f>SUM(AC628:AC629)</f>
        <v>8</v>
      </c>
      <c r="AD626" s="199" t="str">
        <f>VLOOKUP(A626,'MEMÓRIA DE CÁLCULO - MC'!$A$8:$J$199,6,FALSE())</f>
        <v>UNID</v>
      </c>
    </row>
    <row r="627" spans="1:30" x14ac:dyDescent="0.25">
      <c r="A627" s="204"/>
      <c r="B627" s="191"/>
      <c r="C627" s="192"/>
      <c r="D627" s="192"/>
      <c r="E627" s="192"/>
      <c r="F627" s="192"/>
      <c r="G627" s="192"/>
      <c r="H627" s="192"/>
      <c r="I627" s="192"/>
      <c r="J627" s="192"/>
      <c r="K627" s="192"/>
      <c r="L627" s="192"/>
      <c r="M627" s="192"/>
      <c r="N627" s="192"/>
      <c r="O627" s="192"/>
      <c r="P627" s="192"/>
      <c r="Q627" s="192"/>
      <c r="R627" s="192"/>
      <c r="S627" s="192"/>
      <c r="T627" s="192"/>
      <c r="U627" s="192"/>
      <c r="V627" s="192"/>
      <c r="W627" s="192"/>
      <c r="X627" s="192"/>
      <c r="Y627" s="192"/>
      <c r="Z627" s="192"/>
      <c r="AA627" s="206"/>
      <c r="AB627" s="207"/>
      <c r="AC627" s="207"/>
      <c r="AD627" s="199"/>
    </row>
    <row r="628" spans="1:30" x14ac:dyDescent="0.25">
      <c r="A628" s="24"/>
      <c r="B628" s="25" t="s">
        <v>331</v>
      </c>
      <c r="C628" s="26"/>
      <c r="D628" s="27" t="s">
        <v>79</v>
      </c>
      <c r="E628" s="27"/>
      <c r="F628" s="28" t="s">
        <v>79</v>
      </c>
      <c r="G628" s="27"/>
      <c r="H628" s="28" t="s">
        <v>79</v>
      </c>
      <c r="I628" s="28"/>
      <c r="J628" s="28" t="s">
        <v>79</v>
      </c>
      <c r="K628" s="28"/>
      <c r="L628" s="28" t="s">
        <v>79</v>
      </c>
      <c r="M628" s="28"/>
      <c r="N628" s="28" t="s">
        <v>79</v>
      </c>
      <c r="O628" s="28"/>
      <c r="P628" s="28" t="s">
        <v>79</v>
      </c>
      <c r="Q628" s="28"/>
      <c r="R628" s="28" t="s">
        <v>79</v>
      </c>
      <c r="S628" s="28"/>
      <c r="T628" s="28" t="s">
        <v>79</v>
      </c>
      <c r="U628" s="28"/>
      <c r="V628" s="28" t="s">
        <v>79</v>
      </c>
      <c r="W628" s="28"/>
      <c r="X628" s="28" t="s">
        <v>79</v>
      </c>
      <c r="Y628" s="28">
        <v>4</v>
      </c>
      <c r="Z628" s="27" t="s">
        <v>79</v>
      </c>
      <c r="AA628" s="29">
        <v>1</v>
      </c>
      <c r="AB628" s="29" t="s">
        <v>88</v>
      </c>
      <c r="AC628" s="30">
        <f>Y628*AA628</f>
        <v>4</v>
      </c>
      <c r="AD628" s="31" t="str">
        <f>AD626</f>
        <v>UNID</v>
      </c>
    </row>
    <row r="629" spans="1:30" x14ac:dyDescent="0.25">
      <c r="A629" s="24"/>
      <c r="B629" s="25" t="s">
        <v>332</v>
      </c>
      <c r="C629" s="26"/>
      <c r="D629" s="27" t="s">
        <v>79</v>
      </c>
      <c r="E629" s="27"/>
      <c r="F629" s="28" t="s">
        <v>79</v>
      </c>
      <c r="G629" s="27"/>
      <c r="H629" s="28" t="s">
        <v>79</v>
      </c>
      <c r="I629" s="28"/>
      <c r="J629" s="28" t="s">
        <v>79</v>
      </c>
      <c r="K629" s="28"/>
      <c r="L629" s="28" t="s">
        <v>79</v>
      </c>
      <c r="M629" s="28"/>
      <c r="N629" s="28" t="s">
        <v>79</v>
      </c>
      <c r="O629" s="28"/>
      <c r="P629" s="28" t="s">
        <v>79</v>
      </c>
      <c r="Q629" s="28"/>
      <c r="R629" s="28" t="s">
        <v>79</v>
      </c>
      <c r="S629" s="28"/>
      <c r="T629" s="28" t="s">
        <v>79</v>
      </c>
      <c r="U629" s="28"/>
      <c r="V629" s="28" t="s">
        <v>79</v>
      </c>
      <c r="W629" s="28"/>
      <c r="X629" s="28" t="s">
        <v>79</v>
      </c>
      <c r="Y629" s="28">
        <v>4</v>
      </c>
      <c r="Z629" s="27" t="s">
        <v>79</v>
      </c>
      <c r="AA629" s="29">
        <v>1</v>
      </c>
      <c r="AB629" s="29" t="s">
        <v>88</v>
      </c>
      <c r="AC629" s="30">
        <f>Y629*AA629</f>
        <v>4</v>
      </c>
      <c r="AD629" s="31" t="str">
        <f>AD628</f>
        <v>UNID</v>
      </c>
    </row>
    <row r="630" spans="1:30" x14ac:dyDescent="0.25">
      <c r="A630" s="200"/>
      <c r="B630" s="201"/>
      <c r="C630" s="201"/>
      <c r="D630" s="201"/>
      <c r="E630" s="201"/>
      <c r="F630" s="201"/>
      <c r="G630" s="201"/>
      <c r="H630" s="201"/>
      <c r="I630" s="201"/>
      <c r="J630" s="201"/>
      <c r="K630" s="201"/>
      <c r="L630" s="201"/>
      <c r="M630" s="201"/>
      <c r="N630" s="201"/>
      <c r="O630" s="201"/>
      <c r="P630" s="201"/>
      <c r="Q630" s="201"/>
      <c r="R630" s="201"/>
      <c r="S630" s="201"/>
      <c r="T630" s="201"/>
      <c r="U630" s="201"/>
      <c r="V630" s="201"/>
      <c r="W630" s="201"/>
      <c r="X630" s="201"/>
      <c r="Y630" s="201"/>
      <c r="Z630" s="201"/>
      <c r="AA630" s="202"/>
      <c r="AB630" s="201"/>
      <c r="AC630" s="201"/>
      <c r="AD630" s="203"/>
    </row>
    <row r="631" spans="1:30" x14ac:dyDescent="0.25">
      <c r="A631" s="204" t="str">
        <f>'MEMÓRIA DE CÁLCULO - MC'!A138</f>
        <v>10.33</v>
      </c>
      <c r="B631" s="188" t="str">
        <f>VLOOKUP(A631,'MEMÓRIA DE CÁLCULO - MC'!$A$8:$J$199,4,FALSE())</f>
        <v>BACIA SANITÁRIA EM LOUÇA BRANCA PARA PCD SEM FURO FRONTAL, COM TUBO DE LIGAÇÃO CROMADO, SEM ASSENTO - FORNECIMENTO E INSTALAÇÃO. AF_02/2026_PS</v>
      </c>
      <c r="C631" s="189"/>
      <c r="D631" s="189"/>
      <c r="E631" s="189"/>
      <c r="F631" s="189"/>
      <c r="G631" s="189"/>
      <c r="H631" s="189"/>
      <c r="I631" s="189"/>
      <c r="J631" s="189"/>
      <c r="K631" s="189"/>
      <c r="L631" s="189"/>
      <c r="M631" s="189"/>
      <c r="N631" s="189"/>
      <c r="O631" s="189"/>
      <c r="P631" s="189"/>
      <c r="Q631" s="189"/>
      <c r="R631" s="189"/>
      <c r="S631" s="189"/>
      <c r="T631" s="189"/>
      <c r="U631" s="189"/>
      <c r="V631" s="189"/>
      <c r="W631" s="189"/>
      <c r="X631" s="189"/>
      <c r="Y631" s="189"/>
      <c r="Z631" s="189"/>
      <c r="AA631" s="205"/>
      <c r="AB631" s="207" t="s">
        <v>90</v>
      </c>
      <c r="AC631" s="207">
        <f>SUM(AC633:AC634)</f>
        <v>2</v>
      </c>
      <c r="AD631" s="199" t="str">
        <f>VLOOKUP(A631,'MEMÓRIA DE CÁLCULO - MC'!$A$8:$J$199,6,FALSE())</f>
        <v>UNID</v>
      </c>
    </row>
    <row r="632" spans="1:30" x14ac:dyDescent="0.25">
      <c r="A632" s="204"/>
      <c r="B632" s="191"/>
      <c r="C632" s="192"/>
      <c r="D632" s="192"/>
      <c r="E632" s="192"/>
      <c r="F632" s="192"/>
      <c r="G632" s="192"/>
      <c r="H632" s="192"/>
      <c r="I632" s="192"/>
      <c r="J632" s="192"/>
      <c r="K632" s="192"/>
      <c r="L632" s="192"/>
      <c r="M632" s="192"/>
      <c r="N632" s="192"/>
      <c r="O632" s="192"/>
      <c r="P632" s="192"/>
      <c r="Q632" s="192"/>
      <c r="R632" s="192"/>
      <c r="S632" s="192"/>
      <c r="T632" s="192"/>
      <c r="U632" s="192"/>
      <c r="V632" s="192"/>
      <c r="W632" s="192"/>
      <c r="X632" s="192"/>
      <c r="Y632" s="192"/>
      <c r="Z632" s="192"/>
      <c r="AA632" s="206"/>
      <c r="AB632" s="207"/>
      <c r="AC632" s="207"/>
      <c r="AD632" s="199"/>
    </row>
    <row r="633" spans="1:30" x14ac:dyDescent="0.25">
      <c r="A633" s="24"/>
      <c r="B633" s="25" t="s">
        <v>331</v>
      </c>
      <c r="C633" s="26"/>
      <c r="D633" s="27" t="s">
        <v>79</v>
      </c>
      <c r="E633" s="27"/>
      <c r="F633" s="28" t="s">
        <v>79</v>
      </c>
      <c r="G633" s="27"/>
      <c r="H633" s="28" t="s">
        <v>79</v>
      </c>
      <c r="I633" s="28"/>
      <c r="J633" s="28" t="s">
        <v>79</v>
      </c>
      <c r="K633" s="28"/>
      <c r="L633" s="28" t="s">
        <v>79</v>
      </c>
      <c r="M633" s="28"/>
      <c r="N633" s="28" t="s">
        <v>79</v>
      </c>
      <c r="O633" s="28"/>
      <c r="P633" s="28" t="s">
        <v>79</v>
      </c>
      <c r="Q633" s="28"/>
      <c r="R633" s="28" t="s">
        <v>79</v>
      </c>
      <c r="S633" s="28"/>
      <c r="T633" s="28" t="s">
        <v>79</v>
      </c>
      <c r="U633" s="28"/>
      <c r="V633" s="28" t="s">
        <v>79</v>
      </c>
      <c r="W633" s="28"/>
      <c r="X633" s="28" t="s">
        <v>79</v>
      </c>
      <c r="Y633" s="28">
        <v>1</v>
      </c>
      <c r="Z633" s="27" t="s">
        <v>79</v>
      </c>
      <c r="AA633" s="29">
        <v>1</v>
      </c>
      <c r="AB633" s="29" t="s">
        <v>88</v>
      </c>
      <c r="AC633" s="30">
        <f>Y633*AA633</f>
        <v>1</v>
      </c>
      <c r="AD633" s="31" t="str">
        <f>AD631</f>
        <v>UNID</v>
      </c>
    </row>
    <row r="634" spans="1:30" x14ac:dyDescent="0.25">
      <c r="A634" s="24"/>
      <c r="B634" s="25" t="s">
        <v>332</v>
      </c>
      <c r="C634" s="26"/>
      <c r="D634" s="27" t="s">
        <v>79</v>
      </c>
      <c r="E634" s="27"/>
      <c r="F634" s="28" t="s">
        <v>79</v>
      </c>
      <c r="G634" s="27"/>
      <c r="H634" s="28" t="s">
        <v>79</v>
      </c>
      <c r="I634" s="28"/>
      <c r="J634" s="28" t="s">
        <v>79</v>
      </c>
      <c r="K634" s="28"/>
      <c r="L634" s="28" t="s">
        <v>79</v>
      </c>
      <c r="M634" s="28"/>
      <c r="N634" s="28" t="s">
        <v>79</v>
      </c>
      <c r="O634" s="28"/>
      <c r="P634" s="28" t="s">
        <v>79</v>
      </c>
      <c r="Q634" s="28"/>
      <c r="R634" s="28" t="s">
        <v>79</v>
      </c>
      <c r="S634" s="28"/>
      <c r="T634" s="28" t="s">
        <v>79</v>
      </c>
      <c r="U634" s="28"/>
      <c r="V634" s="28" t="s">
        <v>79</v>
      </c>
      <c r="W634" s="28"/>
      <c r="X634" s="28" t="s">
        <v>79</v>
      </c>
      <c r="Y634" s="28">
        <v>1</v>
      </c>
      <c r="Z634" s="27" t="s">
        <v>79</v>
      </c>
      <c r="AA634" s="29">
        <v>1</v>
      </c>
      <c r="AB634" s="29" t="s">
        <v>88</v>
      </c>
      <c r="AC634" s="30">
        <f>Y634*AA634</f>
        <v>1</v>
      </c>
      <c r="AD634" s="31" t="str">
        <f>AD633</f>
        <v>UNID</v>
      </c>
    </row>
    <row r="635" spans="1:30" x14ac:dyDescent="0.25">
      <c r="A635" s="200"/>
      <c r="B635" s="201"/>
      <c r="C635" s="201"/>
      <c r="D635" s="201"/>
      <c r="E635" s="201"/>
      <c r="F635" s="201"/>
      <c r="G635" s="201"/>
      <c r="H635" s="201"/>
      <c r="I635" s="201"/>
      <c r="J635" s="201"/>
      <c r="K635" s="201"/>
      <c r="L635" s="201"/>
      <c r="M635" s="201"/>
      <c r="N635" s="201"/>
      <c r="O635" s="201"/>
      <c r="P635" s="201"/>
      <c r="Q635" s="201"/>
      <c r="R635" s="201"/>
      <c r="S635" s="201"/>
      <c r="T635" s="201"/>
      <c r="U635" s="201"/>
      <c r="V635" s="201"/>
      <c r="W635" s="201"/>
      <c r="X635" s="201"/>
      <c r="Y635" s="201"/>
      <c r="Z635" s="201"/>
      <c r="AA635" s="202"/>
      <c r="AB635" s="201"/>
      <c r="AC635" s="201"/>
      <c r="AD635" s="203"/>
    </row>
    <row r="636" spans="1:30" x14ac:dyDescent="0.25">
      <c r="A636" s="204" t="str">
        <f>'MEMÓRIA DE CÁLCULO - MC'!A139</f>
        <v>10.34</v>
      </c>
      <c r="B636" s="188" t="str">
        <f>VLOOKUP(A636,'MEMÓRIA DE CÁLCULO - MC'!$A$8:$J$199,4,FALSE())</f>
        <v>ASSENTO SANITÁRIO CONVENCIONAL - FORNECIMENTO E INSTALACAO. AF_01/2020</v>
      </c>
      <c r="C636" s="189"/>
      <c r="D636" s="189"/>
      <c r="E636" s="189"/>
      <c r="F636" s="189"/>
      <c r="G636" s="189"/>
      <c r="H636" s="189"/>
      <c r="I636" s="189"/>
      <c r="J636" s="189"/>
      <c r="K636" s="189"/>
      <c r="L636" s="189"/>
      <c r="M636" s="189"/>
      <c r="N636" s="189"/>
      <c r="O636" s="189"/>
      <c r="P636" s="189"/>
      <c r="Q636" s="189"/>
      <c r="R636" s="189"/>
      <c r="S636" s="189"/>
      <c r="T636" s="189"/>
      <c r="U636" s="189"/>
      <c r="V636" s="189"/>
      <c r="W636" s="189"/>
      <c r="X636" s="189"/>
      <c r="Y636" s="189"/>
      <c r="Z636" s="189"/>
      <c r="AA636" s="205"/>
      <c r="AB636" s="207" t="s">
        <v>90</v>
      </c>
      <c r="AC636" s="207">
        <f>SUM(AC638:AC639)</f>
        <v>10</v>
      </c>
      <c r="AD636" s="199" t="str">
        <f>VLOOKUP(A636,'MEMÓRIA DE CÁLCULO - MC'!$A$8:$J$199,6,FALSE())</f>
        <v>UNID</v>
      </c>
    </row>
    <row r="637" spans="1:30" x14ac:dyDescent="0.25">
      <c r="A637" s="204"/>
      <c r="B637" s="191"/>
      <c r="C637" s="192"/>
      <c r="D637" s="192"/>
      <c r="E637" s="192"/>
      <c r="F637" s="192"/>
      <c r="G637" s="192"/>
      <c r="H637" s="192"/>
      <c r="I637" s="192"/>
      <c r="J637" s="192"/>
      <c r="K637" s="192"/>
      <c r="L637" s="192"/>
      <c r="M637" s="192"/>
      <c r="N637" s="192"/>
      <c r="O637" s="192"/>
      <c r="P637" s="192"/>
      <c r="Q637" s="192"/>
      <c r="R637" s="192"/>
      <c r="S637" s="192"/>
      <c r="T637" s="192"/>
      <c r="U637" s="192"/>
      <c r="V637" s="192"/>
      <c r="W637" s="192"/>
      <c r="X637" s="192"/>
      <c r="Y637" s="192"/>
      <c r="Z637" s="192"/>
      <c r="AA637" s="206"/>
      <c r="AB637" s="207"/>
      <c r="AC637" s="207"/>
      <c r="AD637" s="199"/>
    </row>
    <row r="638" spans="1:30" x14ac:dyDescent="0.25">
      <c r="A638" s="24"/>
      <c r="B638" s="25" t="s">
        <v>331</v>
      </c>
      <c r="C638" s="26"/>
      <c r="D638" s="27" t="s">
        <v>79</v>
      </c>
      <c r="E638" s="27"/>
      <c r="F638" s="28" t="s">
        <v>79</v>
      </c>
      <c r="G638" s="27"/>
      <c r="H638" s="28" t="s">
        <v>79</v>
      </c>
      <c r="I638" s="28"/>
      <c r="J638" s="28" t="s">
        <v>79</v>
      </c>
      <c r="K638" s="28"/>
      <c r="L638" s="28" t="s">
        <v>79</v>
      </c>
      <c r="M638" s="28"/>
      <c r="N638" s="28" t="s">
        <v>79</v>
      </c>
      <c r="O638" s="28"/>
      <c r="P638" s="28" t="s">
        <v>79</v>
      </c>
      <c r="Q638" s="28"/>
      <c r="R638" s="28" t="s">
        <v>79</v>
      </c>
      <c r="S638" s="28"/>
      <c r="T638" s="28" t="s">
        <v>79</v>
      </c>
      <c r="U638" s="28"/>
      <c r="V638" s="28" t="s">
        <v>79</v>
      </c>
      <c r="W638" s="28"/>
      <c r="X638" s="28" t="s">
        <v>79</v>
      </c>
      <c r="Y638" s="28">
        <v>5</v>
      </c>
      <c r="Z638" s="27" t="s">
        <v>79</v>
      </c>
      <c r="AA638" s="29">
        <v>1</v>
      </c>
      <c r="AB638" s="29" t="s">
        <v>88</v>
      </c>
      <c r="AC638" s="30">
        <f>Y638*AA638</f>
        <v>5</v>
      </c>
      <c r="AD638" s="31" t="str">
        <f>AD636</f>
        <v>UNID</v>
      </c>
    </row>
    <row r="639" spans="1:30" x14ac:dyDescent="0.25">
      <c r="A639" s="24"/>
      <c r="B639" s="25" t="s">
        <v>332</v>
      </c>
      <c r="C639" s="26"/>
      <c r="D639" s="27" t="s">
        <v>79</v>
      </c>
      <c r="E639" s="27"/>
      <c r="F639" s="28" t="s">
        <v>79</v>
      </c>
      <c r="G639" s="27"/>
      <c r="H639" s="28" t="s">
        <v>79</v>
      </c>
      <c r="I639" s="28"/>
      <c r="J639" s="28" t="s">
        <v>79</v>
      </c>
      <c r="K639" s="28"/>
      <c r="L639" s="28" t="s">
        <v>79</v>
      </c>
      <c r="M639" s="28"/>
      <c r="N639" s="28" t="s">
        <v>79</v>
      </c>
      <c r="O639" s="28"/>
      <c r="P639" s="28" t="s">
        <v>79</v>
      </c>
      <c r="Q639" s="28"/>
      <c r="R639" s="28" t="s">
        <v>79</v>
      </c>
      <c r="S639" s="28"/>
      <c r="T639" s="28" t="s">
        <v>79</v>
      </c>
      <c r="U639" s="28"/>
      <c r="V639" s="28" t="s">
        <v>79</v>
      </c>
      <c r="W639" s="28"/>
      <c r="X639" s="28" t="s">
        <v>79</v>
      </c>
      <c r="Y639" s="28">
        <v>5</v>
      </c>
      <c r="Z639" s="27" t="s">
        <v>79</v>
      </c>
      <c r="AA639" s="29">
        <v>1</v>
      </c>
      <c r="AB639" s="29" t="s">
        <v>88</v>
      </c>
      <c r="AC639" s="30">
        <f>Y639*AA639</f>
        <v>5</v>
      </c>
      <c r="AD639" s="31" t="str">
        <f>AD638</f>
        <v>UNID</v>
      </c>
    </row>
    <row r="640" spans="1:30" x14ac:dyDescent="0.25">
      <c r="A640" s="200"/>
      <c r="B640" s="201"/>
      <c r="C640" s="201"/>
      <c r="D640" s="201"/>
      <c r="E640" s="201"/>
      <c r="F640" s="201"/>
      <c r="G640" s="201"/>
      <c r="H640" s="201"/>
      <c r="I640" s="201"/>
      <c r="J640" s="201"/>
      <c r="K640" s="201"/>
      <c r="L640" s="201"/>
      <c r="M640" s="201"/>
      <c r="N640" s="201"/>
      <c r="O640" s="201"/>
      <c r="P640" s="201"/>
      <c r="Q640" s="201"/>
      <c r="R640" s="201"/>
      <c r="S640" s="201"/>
      <c r="T640" s="201"/>
      <c r="U640" s="201"/>
      <c r="V640" s="201"/>
      <c r="W640" s="201"/>
      <c r="X640" s="201"/>
      <c r="Y640" s="201"/>
      <c r="Z640" s="201"/>
      <c r="AA640" s="202"/>
      <c r="AB640" s="201"/>
      <c r="AC640" s="201"/>
      <c r="AD640" s="203"/>
    </row>
    <row r="641" spans="1:30" x14ac:dyDescent="0.25">
      <c r="A641" s="204" t="str">
        <f>'MEMÓRIA DE CÁLCULO - MC'!A140</f>
        <v>10.35</v>
      </c>
      <c r="B641" s="188" t="str">
        <f>VLOOKUP(A641,'MEMÓRIA DE CÁLCULO - MC'!$A$8:$J$199,4,FALSE())</f>
        <v>LAVATÓRIO LOUÇA BRANCA COM COLUNA, 45 X 55CM OU EQUIVALENTE, PADRÃO MÉDIO, INCLUSO SIFÃO TIPO GARRAFA, VÁLVULA E ENGATE FLEXÍVEL DE 40CM EM METAL CROMADO, COM TORNEIRA CROMADA DE MESA, PADRÃO MÉDIO - FORNECIMENTO E INSTALAÇÃO. AF_01/2020</v>
      </c>
      <c r="C641" s="189"/>
      <c r="D641" s="189"/>
      <c r="E641" s="189"/>
      <c r="F641" s="189"/>
      <c r="G641" s="189"/>
      <c r="H641" s="189"/>
      <c r="I641" s="189"/>
      <c r="J641" s="189"/>
      <c r="K641" s="189"/>
      <c r="L641" s="189"/>
      <c r="M641" s="189"/>
      <c r="N641" s="189"/>
      <c r="O641" s="189"/>
      <c r="P641" s="189"/>
      <c r="Q641" s="189"/>
      <c r="R641" s="189"/>
      <c r="S641" s="189"/>
      <c r="T641" s="189"/>
      <c r="U641" s="189"/>
      <c r="V641" s="189"/>
      <c r="W641" s="189"/>
      <c r="X641" s="189"/>
      <c r="Y641" s="189"/>
      <c r="Z641" s="189"/>
      <c r="AA641" s="205"/>
      <c r="AB641" s="207" t="s">
        <v>90</v>
      </c>
      <c r="AC641" s="207">
        <f>SUM(AC643:AC644)</f>
        <v>2</v>
      </c>
      <c r="AD641" s="199" t="str">
        <f>VLOOKUP(A641,'MEMÓRIA DE CÁLCULO - MC'!$A$8:$J$199,6,FALSE())</f>
        <v>UNID</v>
      </c>
    </row>
    <row r="642" spans="1:30" x14ac:dyDescent="0.25">
      <c r="A642" s="204"/>
      <c r="B642" s="191"/>
      <c r="C642" s="192"/>
      <c r="D642" s="192"/>
      <c r="E642" s="192"/>
      <c r="F642" s="192"/>
      <c r="G642" s="192"/>
      <c r="H642" s="192"/>
      <c r="I642" s="192"/>
      <c r="J642" s="192"/>
      <c r="K642" s="192"/>
      <c r="L642" s="192"/>
      <c r="M642" s="192"/>
      <c r="N642" s="192"/>
      <c r="O642" s="192"/>
      <c r="P642" s="192"/>
      <c r="Q642" s="192"/>
      <c r="R642" s="192"/>
      <c r="S642" s="192"/>
      <c r="T642" s="192"/>
      <c r="U642" s="192"/>
      <c r="V642" s="192"/>
      <c r="W642" s="192"/>
      <c r="X642" s="192"/>
      <c r="Y642" s="192"/>
      <c r="Z642" s="192"/>
      <c r="AA642" s="206"/>
      <c r="AB642" s="207"/>
      <c r="AC642" s="207"/>
      <c r="AD642" s="199"/>
    </row>
    <row r="643" spans="1:30" x14ac:dyDescent="0.25">
      <c r="A643" s="24"/>
      <c r="B643" s="25" t="s">
        <v>331</v>
      </c>
      <c r="C643" s="26"/>
      <c r="D643" s="27" t="s">
        <v>79</v>
      </c>
      <c r="E643" s="27"/>
      <c r="F643" s="28" t="s">
        <v>79</v>
      </c>
      <c r="G643" s="27"/>
      <c r="H643" s="28" t="s">
        <v>79</v>
      </c>
      <c r="I643" s="28"/>
      <c r="J643" s="28" t="s">
        <v>79</v>
      </c>
      <c r="K643" s="28"/>
      <c r="L643" s="28" t="s">
        <v>79</v>
      </c>
      <c r="M643" s="28"/>
      <c r="N643" s="28" t="s">
        <v>79</v>
      </c>
      <c r="O643" s="28"/>
      <c r="P643" s="28" t="s">
        <v>79</v>
      </c>
      <c r="Q643" s="28"/>
      <c r="R643" s="28" t="s">
        <v>79</v>
      </c>
      <c r="S643" s="28"/>
      <c r="T643" s="28" t="s">
        <v>79</v>
      </c>
      <c r="U643" s="28"/>
      <c r="V643" s="28" t="s">
        <v>79</v>
      </c>
      <c r="W643" s="28"/>
      <c r="X643" s="28" t="s">
        <v>79</v>
      </c>
      <c r="Y643" s="28">
        <v>1</v>
      </c>
      <c r="Z643" s="27" t="s">
        <v>79</v>
      </c>
      <c r="AA643" s="29">
        <v>1</v>
      </c>
      <c r="AB643" s="29" t="s">
        <v>88</v>
      </c>
      <c r="AC643" s="30">
        <f>Y643*AA643</f>
        <v>1</v>
      </c>
      <c r="AD643" s="31" t="str">
        <f>AD641</f>
        <v>UNID</v>
      </c>
    </row>
    <row r="644" spans="1:30" x14ac:dyDescent="0.25">
      <c r="A644" s="24"/>
      <c r="B644" s="25" t="s">
        <v>332</v>
      </c>
      <c r="C644" s="26"/>
      <c r="D644" s="27" t="s">
        <v>79</v>
      </c>
      <c r="E644" s="27"/>
      <c r="F644" s="28" t="s">
        <v>79</v>
      </c>
      <c r="G644" s="27"/>
      <c r="H644" s="28" t="s">
        <v>79</v>
      </c>
      <c r="I644" s="28"/>
      <c r="J644" s="28" t="s">
        <v>79</v>
      </c>
      <c r="K644" s="28"/>
      <c r="L644" s="28" t="s">
        <v>79</v>
      </c>
      <c r="M644" s="28"/>
      <c r="N644" s="28" t="s">
        <v>79</v>
      </c>
      <c r="O644" s="28"/>
      <c r="P644" s="28" t="s">
        <v>79</v>
      </c>
      <c r="Q644" s="28"/>
      <c r="R644" s="28" t="s">
        <v>79</v>
      </c>
      <c r="S644" s="28"/>
      <c r="T644" s="28" t="s">
        <v>79</v>
      </c>
      <c r="U644" s="28"/>
      <c r="V644" s="28" t="s">
        <v>79</v>
      </c>
      <c r="W644" s="28"/>
      <c r="X644" s="28" t="s">
        <v>79</v>
      </c>
      <c r="Y644" s="28">
        <v>1</v>
      </c>
      <c r="Z644" s="27" t="s">
        <v>79</v>
      </c>
      <c r="AA644" s="29">
        <v>1</v>
      </c>
      <c r="AB644" s="29" t="s">
        <v>88</v>
      </c>
      <c r="AC644" s="30">
        <f>Y644*AA644</f>
        <v>1</v>
      </c>
      <c r="AD644" s="31" t="str">
        <f>AD643</f>
        <v>UNID</v>
      </c>
    </row>
    <row r="645" spans="1:30" x14ac:dyDescent="0.25">
      <c r="A645" s="194"/>
      <c r="B645" s="195"/>
      <c r="C645" s="195"/>
      <c r="D645" s="195"/>
      <c r="E645" s="195"/>
      <c r="F645" s="195"/>
      <c r="G645" s="195"/>
      <c r="H645" s="195"/>
      <c r="I645" s="195"/>
      <c r="J645" s="195"/>
      <c r="K645" s="195"/>
      <c r="L645" s="195"/>
      <c r="M645" s="195"/>
      <c r="N645" s="195"/>
      <c r="O645" s="195"/>
      <c r="P645" s="195"/>
      <c r="Q645" s="195"/>
      <c r="R645" s="195"/>
      <c r="S645" s="195"/>
      <c r="T645" s="195"/>
      <c r="U645" s="195"/>
      <c r="V645" s="195"/>
      <c r="W645" s="195"/>
      <c r="X645" s="195"/>
      <c r="Y645" s="195"/>
      <c r="Z645" s="195"/>
      <c r="AA645" s="195"/>
      <c r="AB645" s="195"/>
      <c r="AC645" s="195"/>
      <c r="AD645" s="196"/>
    </row>
    <row r="646" spans="1:30" x14ac:dyDescent="0.25">
      <c r="A646" s="204" t="str">
        <f>'MEMÓRIA DE CÁLCULO - MC'!A141</f>
        <v>10.36</v>
      </c>
      <c r="B646" s="188" t="str">
        <f>VLOOKUP(A646,'MEMÓRIA DE CÁLCULO - MC'!$A$8:$J$199,4,FALSE())</f>
        <v>BANCADA DE GRANITO CINZA POLIDO, DE 3,30 X 0,60 M, INCL. CUBA DE EMBUTIR OVAL LOUÇA BRANCA 35 X 50 CM, VÁLVULA METAL CROMADO, SIFÃO FLEXÍVEL PVC, ENGATE 30 CM, TORNEIRA CROMADA DE MESA, PADRÃO POPULAR - FORNECIMENTO E INSTALAÇÃO</v>
      </c>
      <c r="C646" s="189"/>
      <c r="D646" s="189"/>
      <c r="E646" s="189"/>
      <c r="F646" s="189"/>
      <c r="G646" s="189"/>
      <c r="H646" s="189"/>
      <c r="I646" s="189"/>
      <c r="J646" s="189"/>
      <c r="K646" s="189"/>
      <c r="L646" s="189"/>
      <c r="M646" s="189"/>
      <c r="N646" s="189"/>
      <c r="O646" s="189"/>
      <c r="P646" s="189"/>
      <c r="Q646" s="189"/>
      <c r="R646" s="189"/>
      <c r="S646" s="189"/>
      <c r="T646" s="189"/>
      <c r="U646" s="189"/>
      <c r="V646" s="189"/>
      <c r="W646" s="189"/>
      <c r="X646" s="189"/>
      <c r="Y646" s="189"/>
      <c r="Z646" s="189"/>
      <c r="AA646" s="205"/>
      <c r="AB646" s="207" t="s">
        <v>90</v>
      </c>
      <c r="AC646" s="207">
        <f>SUM(AC648:AC649)</f>
        <v>2</v>
      </c>
      <c r="AD646" s="199" t="str">
        <f>VLOOKUP(A646,'MEMÓRIA DE CÁLCULO - MC'!$A$8:$J$199,6,FALSE())</f>
        <v>UNID</v>
      </c>
    </row>
    <row r="647" spans="1:30" x14ac:dyDescent="0.25">
      <c r="A647" s="204"/>
      <c r="B647" s="191"/>
      <c r="C647" s="192"/>
      <c r="D647" s="192"/>
      <c r="E647" s="192"/>
      <c r="F647" s="192"/>
      <c r="G647" s="192"/>
      <c r="H647" s="192"/>
      <c r="I647" s="192"/>
      <c r="J647" s="192"/>
      <c r="K647" s="192"/>
      <c r="L647" s="192"/>
      <c r="M647" s="192"/>
      <c r="N647" s="192"/>
      <c r="O647" s="192"/>
      <c r="P647" s="192"/>
      <c r="Q647" s="192"/>
      <c r="R647" s="192"/>
      <c r="S647" s="192"/>
      <c r="T647" s="192"/>
      <c r="U647" s="192"/>
      <c r="V647" s="192"/>
      <c r="W647" s="192"/>
      <c r="X647" s="192"/>
      <c r="Y647" s="192"/>
      <c r="Z647" s="192"/>
      <c r="AA647" s="206"/>
      <c r="AB647" s="207"/>
      <c r="AC647" s="207"/>
      <c r="AD647" s="199"/>
    </row>
    <row r="648" spans="1:30" x14ac:dyDescent="0.25">
      <c r="A648" s="24"/>
      <c r="B648" s="25" t="s">
        <v>331</v>
      </c>
      <c r="C648" s="26"/>
      <c r="D648" s="27" t="s">
        <v>79</v>
      </c>
      <c r="E648" s="27"/>
      <c r="F648" s="28" t="s">
        <v>79</v>
      </c>
      <c r="G648" s="27"/>
      <c r="H648" s="28" t="s">
        <v>79</v>
      </c>
      <c r="I648" s="28"/>
      <c r="J648" s="28" t="s">
        <v>79</v>
      </c>
      <c r="K648" s="28"/>
      <c r="L648" s="28" t="s">
        <v>79</v>
      </c>
      <c r="M648" s="28"/>
      <c r="N648" s="28" t="s">
        <v>79</v>
      </c>
      <c r="O648" s="28"/>
      <c r="P648" s="28" t="s">
        <v>79</v>
      </c>
      <c r="Q648" s="28"/>
      <c r="R648" s="28" t="s">
        <v>79</v>
      </c>
      <c r="S648" s="28"/>
      <c r="T648" s="28" t="s">
        <v>79</v>
      </c>
      <c r="U648" s="28"/>
      <c r="V648" s="28" t="s">
        <v>79</v>
      </c>
      <c r="W648" s="28"/>
      <c r="X648" s="28" t="s">
        <v>79</v>
      </c>
      <c r="Y648" s="28">
        <v>1</v>
      </c>
      <c r="Z648" s="27" t="s">
        <v>79</v>
      </c>
      <c r="AA648" s="29">
        <v>1</v>
      </c>
      <c r="AB648" s="29" t="s">
        <v>88</v>
      </c>
      <c r="AC648" s="30">
        <f>Y648*AA648</f>
        <v>1</v>
      </c>
      <c r="AD648" s="31" t="str">
        <f>AD646</f>
        <v>UNID</v>
      </c>
    </row>
    <row r="649" spans="1:30" x14ac:dyDescent="0.25">
      <c r="A649" s="24"/>
      <c r="B649" s="25" t="s">
        <v>332</v>
      </c>
      <c r="C649" s="26"/>
      <c r="D649" s="27" t="s">
        <v>79</v>
      </c>
      <c r="E649" s="27"/>
      <c r="F649" s="28" t="s">
        <v>79</v>
      </c>
      <c r="G649" s="27"/>
      <c r="H649" s="28" t="s">
        <v>79</v>
      </c>
      <c r="I649" s="28"/>
      <c r="J649" s="28" t="s">
        <v>79</v>
      </c>
      <c r="K649" s="28"/>
      <c r="L649" s="28" t="s">
        <v>79</v>
      </c>
      <c r="M649" s="28"/>
      <c r="N649" s="28" t="s">
        <v>79</v>
      </c>
      <c r="O649" s="28"/>
      <c r="P649" s="28" t="s">
        <v>79</v>
      </c>
      <c r="Q649" s="28"/>
      <c r="R649" s="28" t="s">
        <v>79</v>
      </c>
      <c r="S649" s="28"/>
      <c r="T649" s="28" t="s">
        <v>79</v>
      </c>
      <c r="U649" s="28"/>
      <c r="V649" s="28" t="s">
        <v>79</v>
      </c>
      <c r="W649" s="28"/>
      <c r="X649" s="28" t="s">
        <v>79</v>
      </c>
      <c r="Y649" s="28">
        <v>1</v>
      </c>
      <c r="Z649" s="27" t="s">
        <v>79</v>
      </c>
      <c r="AA649" s="29">
        <v>1</v>
      </c>
      <c r="AB649" s="29" t="s">
        <v>88</v>
      </c>
      <c r="AC649" s="30">
        <f>Y649*AA649</f>
        <v>1</v>
      </c>
      <c r="AD649" s="31" t="str">
        <f>AD648</f>
        <v>UNID</v>
      </c>
    </row>
    <row r="650" spans="1:30" x14ac:dyDescent="0.25">
      <c r="A650" s="194"/>
      <c r="B650" s="195"/>
      <c r="C650" s="195"/>
      <c r="D650" s="195"/>
      <c r="E650" s="195"/>
      <c r="F650" s="195"/>
      <c r="G650" s="195"/>
      <c r="H650" s="195"/>
      <c r="I650" s="195"/>
      <c r="J650" s="195"/>
      <c r="K650" s="195"/>
      <c r="L650" s="195"/>
      <c r="M650" s="195"/>
      <c r="N650" s="195"/>
      <c r="O650" s="195"/>
      <c r="P650" s="195"/>
      <c r="Q650" s="195"/>
      <c r="R650" s="195"/>
      <c r="S650" s="195"/>
      <c r="T650" s="195"/>
      <c r="U650" s="195"/>
      <c r="V650" s="195"/>
      <c r="W650" s="195"/>
      <c r="X650" s="195"/>
      <c r="Y650" s="195"/>
      <c r="Z650" s="195"/>
      <c r="AA650" s="195"/>
      <c r="AB650" s="195"/>
      <c r="AC650" s="195"/>
      <c r="AD650" s="196"/>
    </row>
    <row r="651" spans="1:30" x14ac:dyDescent="0.25">
      <c r="A651" s="204" t="e">
        <f>'MEMÓRIA DE CÁLCULO - MC'!#REF!</f>
        <v>#REF!</v>
      </c>
      <c r="B651" s="188" t="e">
        <f>VLOOKUP(A651,'MEMÓRIA DE CÁLCULO - MC'!$A$8:$J$199,4,FALSE())</f>
        <v>#REF!</v>
      </c>
      <c r="C651" s="189"/>
      <c r="D651" s="189"/>
      <c r="E651" s="189"/>
      <c r="F651" s="189"/>
      <c r="G651" s="189"/>
      <c r="H651" s="189"/>
      <c r="I651" s="189"/>
      <c r="J651" s="189"/>
      <c r="K651" s="189"/>
      <c r="L651" s="189"/>
      <c r="M651" s="189"/>
      <c r="N651" s="189"/>
      <c r="O651" s="189"/>
      <c r="P651" s="189"/>
      <c r="Q651" s="189"/>
      <c r="R651" s="189"/>
      <c r="S651" s="189"/>
      <c r="T651" s="189"/>
      <c r="U651" s="189"/>
      <c r="V651" s="189"/>
      <c r="W651" s="189"/>
      <c r="X651" s="189"/>
      <c r="Y651" s="189"/>
      <c r="Z651" s="189"/>
      <c r="AA651" s="205"/>
      <c r="AB651" s="207" t="s">
        <v>90</v>
      </c>
      <c r="AC651" s="207">
        <f>SUM(AC653:AC654)</f>
        <v>1.32</v>
      </c>
      <c r="AD651" s="199" t="e">
        <f>VLOOKUP(A651,'MEMÓRIA DE CÁLCULO - MC'!$A$8:$J$199,6,FALSE())</f>
        <v>#REF!</v>
      </c>
    </row>
    <row r="652" spans="1:30" x14ac:dyDescent="0.25">
      <c r="A652" s="204"/>
      <c r="B652" s="191"/>
      <c r="C652" s="192"/>
      <c r="D652" s="192"/>
      <c r="E652" s="192"/>
      <c r="F652" s="192"/>
      <c r="G652" s="192"/>
      <c r="H652" s="192"/>
      <c r="I652" s="192"/>
      <c r="J652" s="192"/>
      <c r="K652" s="192"/>
      <c r="L652" s="192"/>
      <c r="M652" s="192"/>
      <c r="N652" s="192"/>
      <c r="O652" s="192"/>
      <c r="P652" s="192"/>
      <c r="Q652" s="192"/>
      <c r="R652" s="192"/>
      <c r="S652" s="192"/>
      <c r="T652" s="192"/>
      <c r="U652" s="192"/>
      <c r="V652" s="192"/>
      <c r="W652" s="192"/>
      <c r="X652" s="192"/>
      <c r="Y652" s="192"/>
      <c r="Z652" s="192"/>
      <c r="AA652" s="206"/>
      <c r="AB652" s="207"/>
      <c r="AC652" s="207"/>
      <c r="AD652" s="199"/>
    </row>
    <row r="653" spans="1:30" x14ac:dyDescent="0.25">
      <c r="A653" s="24"/>
      <c r="B653" s="25" t="s">
        <v>331</v>
      </c>
      <c r="C653" s="26">
        <v>1.1000000000000001</v>
      </c>
      <c r="D653" s="27" t="s">
        <v>79</v>
      </c>
      <c r="E653" s="27">
        <v>0.6</v>
      </c>
      <c r="F653" s="28" t="s">
        <v>79</v>
      </c>
      <c r="G653" s="27"/>
      <c r="H653" s="28" t="s">
        <v>79</v>
      </c>
      <c r="I653" s="28"/>
      <c r="J653" s="28" t="s">
        <v>79</v>
      </c>
      <c r="K653" s="28"/>
      <c r="L653" s="28" t="s">
        <v>79</v>
      </c>
      <c r="M653" s="28"/>
      <c r="N653" s="28" t="s">
        <v>79</v>
      </c>
      <c r="O653" s="28"/>
      <c r="P653" s="28" t="s">
        <v>79</v>
      </c>
      <c r="Q653" s="28"/>
      <c r="R653" s="28" t="s">
        <v>79</v>
      </c>
      <c r="S653" s="28"/>
      <c r="T653" s="28" t="s">
        <v>79</v>
      </c>
      <c r="U653" s="28"/>
      <c r="V653" s="28" t="s">
        <v>79</v>
      </c>
      <c r="W653" s="28"/>
      <c r="X653" s="28" t="s">
        <v>79</v>
      </c>
      <c r="Y653" s="28"/>
      <c r="Z653" s="27" t="s">
        <v>79</v>
      </c>
      <c r="AA653" s="29">
        <v>1</v>
      </c>
      <c r="AB653" s="29" t="s">
        <v>88</v>
      </c>
      <c r="AC653" s="30">
        <f>C653*E653*AA653</f>
        <v>0.66</v>
      </c>
      <c r="AD653" s="31" t="e">
        <f>AD651</f>
        <v>#REF!</v>
      </c>
    </row>
    <row r="654" spans="1:30" x14ac:dyDescent="0.25">
      <c r="A654" s="24"/>
      <c r="B654" s="25" t="s">
        <v>332</v>
      </c>
      <c r="C654" s="26">
        <v>1.1000000000000001</v>
      </c>
      <c r="D654" s="27" t="s">
        <v>79</v>
      </c>
      <c r="E654" s="27">
        <v>0.6</v>
      </c>
      <c r="F654" s="28" t="s">
        <v>79</v>
      </c>
      <c r="G654" s="27"/>
      <c r="H654" s="28" t="s">
        <v>79</v>
      </c>
      <c r="I654" s="28"/>
      <c r="J654" s="28" t="s">
        <v>79</v>
      </c>
      <c r="K654" s="28"/>
      <c r="L654" s="28" t="s">
        <v>79</v>
      </c>
      <c r="M654" s="28"/>
      <c r="N654" s="28" t="s">
        <v>79</v>
      </c>
      <c r="O654" s="28"/>
      <c r="P654" s="28" t="s">
        <v>79</v>
      </c>
      <c r="Q654" s="28"/>
      <c r="R654" s="28" t="s">
        <v>79</v>
      </c>
      <c r="S654" s="28"/>
      <c r="T654" s="28" t="s">
        <v>79</v>
      </c>
      <c r="U654" s="28"/>
      <c r="V654" s="28" t="s">
        <v>79</v>
      </c>
      <c r="W654" s="28"/>
      <c r="X654" s="28" t="s">
        <v>79</v>
      </c>
      <c r="Y654" s="28"/>
      <c r="Z654" s="27" t="s">
        <v>79</v>
      </c>
      <c r="AA654" s="29">
        <v>1</v>
      </c>
      <c r="AB654" s="29" t="s">
        <v>88</v>
      </c>
      <c r="AC654" s="30">
        <f>C654*E654*AA654</f>
        <v>0.66</v>
      </c>
      <c r="AD654" s="31" t="e">
        <f>AD653</f>
        <v>#REF!</v>
      </c>
    </row>
    <row r="655" spans="1:30" x14ac:dyDescent="0.25">
      <c r="A655" s="200"/>
      <c r="B655" s="201"/>
      <c r="C655" s="201"/>
      <c r="D655" s="201"/>
      <c r="E655" s="201"/>
      <c r="F655" s="201"/>
      <c r="G655" s="201"/>
      <c r="H655" s="201"/>
      <c r="I655" s="201"/>
      <c r="J655" s="201"/>
      <c r="K655" s="201"/>
      <c r="L655" s="201"/>
      <c r="M655" s="201"/>
      <c r="N655" s="201"/>
      <c r="O655" s="201"/>
      <c r="P655" s="201"/>
      <c r="Q655" s="201"/>
      <c r="R655" s="201"/>
      <c r="S655" s="201"/>
      <c r="T655" s="201"/>
      <c r="U655" s="201"/>
      <c r="V655" s="201"/>
      <c r="W655" s="201"/>
      <c r="X655" s="201"/>
      <c r="Y655" s="201"/>
      <c r="Z655" s="201"/>
      <c r="AA655" s="202"/>
      <c r="AB655" s="201"/>
      <c r="AC655" s="201"/>
      <c r="AD655" s="203"/>
    </row>
    <row r="656" spans="1:30" x14ac:dyDescent="0.25">
      <c r="A656" s="204" t="str">
        <f>'MEMÓRIA DE CÁLCULO - MC'!A142</f>
        <v>10.37</v>
      </c>
      <c r="B656" s="188" t="str">
        <f>VLOOKUP(A656,'MEMÓRIA DE CÁLCULO - MC'!$A$8:$J$199,4,FALSE())</f>
        <v>CAIXA ENTERRADA HIDRÁULICA RETANGULAR EM ALVENARIA COM TIJOLOS CERÂMICOS MACIÇOS, DIMENSÕES INTERNAS: 0,6X0,6X0,6 M PARA REDE DE ESGOTO. AF_12/2020</v>
      </c>
      <c r="C656" s="189"/>
      <c r="D656" s="189"/>
      <c r="E656" s="189"/>
      <c r="F656" s="189"/>
      <c r="G656" s="189"/>
      <c r="H656" s="189"/>
      <c r="I656" s="189"/>
      <c r="J656" s="189"/>
      <c r="K656" s="189"/>
      <c r="L656" s="189"/>
      <c r="M656" s="189"/>
      <c r="N656" s="189"/>
      <c r="O656" s="189"/>
      <c r="P656" s="189"/>
      <c r="Q656" s="189"/>
      <c r="R656" s="189"/>
      <c r="S656" s="189"/>
      <c r="T656" s="189"/>
      <c r="U656" s="189"/>
      <c r="V656" s="189"/>
      <c r="W656" s="189"/>
      <c r="X656" s="189"/>
      <c r="Y656" s="189"/>
      <c r="Z656" s="189"/>
      <c r="AA656" s="205"/>
      <c r="AB656" s="207" t="s">
        <v>90</v>
      </c>
      <c r="AC656" s="207">
        <f>SUM(AC658:AC658)</f>
        <v>2</v>
      </c>
      <c r="AD656" s="199" t="str">
        <f>VLOOKUP(A656,'MEMÓRIA DE CÁLCULO - MC'!$A$8:$J$199,6,FALSE())</f>
        <v>UNID</v>
      </c>
    </row>
    <row r="657" spans="1:30" x14ac:dyDescent="0.25">
      <c r="A657" s="204"/>
      <c r="B657" s="191"/>
      <c r="C657" s="192"/>
      <c r="D657" s="192"/>
      <c r="E657" s="192"/>
      <c r="F657" s="192"/>
      <c r="G657" s="192"/>
      <c r="H657" s="192"/>
      <c r="I657" s="192"/>
      <c r="J657" s="192"/>
      <c r="K657" s="192"/>
      <c r="L657" s="192"/>
      <c r="M657" s="192"/>
      <c r="N657" s="192"/>
      <c r="O657" s="192"/>
      <c r="P657" s="192"/>
      <c r="Q657" s="192"/>
      <c r="R657" s="192"/>
      <c r="S657" s="192"/>
      <c r="T657" s="192"/>
      <c r="U657" s="192"/>
      <c r="V657" s="192"/>
      <c r="W657" s="192"/>
      <c r="X657" s="192"/>
      <c r="Y657" s="192"/>
      <c r="Z657" s="192"/>
      <c r="AA657" s="206"/>
      <c r="AB657" s="207"/>
      <c r="AC657" s="207"/>
      <c r="AD657" s="199"/>
    </row>
    <row r="658" spans="1:30" x14ac:dyDescent="0.25">
      <c r="A658" s="24"/>
      <c r="B658" s="25" t="s">
        <v>336</v>
      </c>
      <c r="C658" s="26"/>
      <c r="D658" s="27" t="s">
        <v>79</v>
      </c>
      <c r="E658" s="27"/>
      <c r="F658" s="28" t="s">
        <v>79</v>
      </c>
      <c r="G658" s="27"/>
      <c r="H658" s="28" t="s">
        <v>79</v>
      </c>
      <c r="I658" s="28"/>
      <c r="J658" s="28" t="s">
        <v>79</v>
      </c>
      <c r="K658" s="28"/>
      <c r="L658" s="28" t="s">
        <v>79</v>
      </c>
      <c r="M658" s="28"/>
      <c r="N658" s="28" t="s">
        <v>79</v>
      </c>
      <c r="O658" s="28"/>
      <c r="P658" s="28" t="s">
        <v>79</v>
      </c>
      <c r="Q658" s="28"/>
      <c r="R658" s="28" t="s">
        <v>79</v>
      </c>
      <c r="S658" s="28"/>
      <c r="T658" s="28" t="s">
        <v>79</v>
      </c>
      <c r="U658" s="28"/>
      <c r="V658" s="28" t="s">
        <v>79</v>
      </c>
      <c r="W658" s="28"/>
      <c r="X658" s="28" t="s">
        <v>79</v>
      </c>
      <c r="Y658" s="28">
        <v>2</v>
      </c>
      <c r="Z658" s="27" t="s">
        <v>79</v>
      </c>
      <c r="AA658" s="29">
        <v>1</v>
      </c>
      <c r="AB658" s="29" t="s">
        <v>88</v>
      </c>
      <c r="AC658" s="30">
        <f>Y658*AA658</f>
        <v>2</v>
      </c>
      <c r="AD658" s="31" t="str">
        <f>AD656</f>
        <v>UNID</v>
      </c>
    </row>
    <row r="659" spans="1:30" x14ac:dyDescent="0.25">
      <c r="A659" s="200"/>
      <c r="B659" s="201"/>
      <c r="C659" s="201"/>
      <c r="D659" s="201"/>
      <c r="E659" s="201"/>
      <c r="F659" s="201"/>
      <c r="G659" s="201"/>
      <c r="H659" s="201"/>
      <c r="I659" s="201"/>
      <c r="J659" s="201"/>
      <c r="K659" s="201"/>
      <c r="L659" s="201"/>
      <c r="M659" s="201"/>
      <c r="N659" s="201"/>
      <c r="O659" s="201"/>
      <c r="P659" s="201"/>
      <c r="Q659" s="201"/>
      <c r="R659" s="201"/>
      <c r="S659" s="201"/>
      <c r="T659" s="201"/>
      <c r="U659" s="201"/>
      <c r="V659" s="201"/>
      <c r="W659" s="201"/>
      <c r="X659" s="201"/>
      <c r="Y659" s="201"/>
      <c r="Z659" s="201"/>
      <c r="AA659" s="202"/>
      <c r="AB659" s="201"/>
      <c r="AC659" s="201"/>
      <c r="AD659" s="203"/>
    </row>
    <row r="660" spans="1:30" x14ac:dyDescent="0.25">
      <c r="A660" s="204" t="str">
        <f>'MEMÓRIA DE CÁLCULO - MC'!A143</f>
        <v>10.38</v>
      </c>
      <c r="B660" s="188" t="str">
        <f>VLOOKUP(A660,'MEMÓRIA DE CÁLCULO - MC'!$A$8:$J$199,4,FALSE())</f>
        <v>TANQUE SÉPTICO CIRCULAR, EM CONCRETO PRÉ-MOLDADO, DIÂMETRO INTERNO = 1,88 M, ALTURA INTERNA = 2,50 M, VOLUME ÚTIL: 6245,8 L (PARA 32 CONTRIBUINTES). AF_12/2020</v>
      </c>
      <c r="C660" s="189"/>
      <c r="D660" s="189"/>
      <c r="E660" s="189"/>
      <c r="F660" s="189"/>
      <c r="G660" s="189"/>
      <c r="H660" s="189"/>
      <c r="I660" s="189"/>
      <c r="J660" s="189"/>
      <c r="K660" s="189"/>
      <c r="L660" s="189"/>
      <c r="M660" s="189"/>
      <c r="N660" s="189"/>
      <c r="O660" s="189"/>
      <c r="P660" s="189"/>
      <c r="Q660" s="189"/>
      <c r="R660" s="189"/>
      <c r="S660" s="189"/>
      <c r="T660" s="189"/>
      <c r="U660" s="189"/>
      <c r="V660" s="189"/>
      <c r="W660" s="189"/>
      <c r="X660" s="189"/>
      <c r="Y660" s="189"/>
      <c r="Z660" s="189"/>
      <c r="AA660" s="205"/>
      <c r="AB660" s="207" t="s">
        <v>90</v>
      </c>
      <c r="AC660" s="207">
        <f>SUM(AC662:AC662)</f>
        <v>1</v>
      </c>
      <c r="AD660" s="199" t="str">
        <f>VLOOKUP(A660,'MEMÓRIA DE CÁLCULO - MC'!$A$8:$J$199,6,FALSE())</f>
        <v>UNID</v>
      </c>
    </row>
    <row r="661" spans="1:30" x14ac:dyDescent="0.25">
      <c r="A661" s="204"/>
      <c r="B661" s="191"/>
      <c r="C661" s="192"/>
      <c r="D661" s="192"/>
      <c r="E661" s="192"/>
      <c r="F661" s="192"/>
      <c r="G661" s="192"/>
      <c r="H661" s="192"/>
      <c r="I661" s="192"/>
      <c r="J661" s="192"/>
      <c r="K661" s="192"/>
      <c r="L661" s="192"/>
      <c r="M661" s="192"/>
      <c r="N661" s="192"/>
      <c r="O661" s="192"/>
      <c r="P661" s="192"/>
      <c r="Q661" s="192"/>
      <c r="R661" s="192"/>
      <c r="S661" s="192"/>
      <c r="T661" s="192"/>
      <c r="U661" s="192"/>
      <c r="V661" s="192"/>
      <c r="W661" s="192"/>
      <c r="X661" s="192"/>
      <c r="Y661" s="192"/>
      <c r="Z661" s="192"/>
      <c r="AA661" s="206"/>
      <c r="AB661" s="207"/>
      <c r="AC661" s="207"/>
      <c r="AD661" s="199"/>
    </row>
    <row r="662" spans="1:30" x14ac:dyDescent="0.25">
      <c r="A662" s="24"/>
      <c r="B662" s="25" t="s">
        <v>333</v>
      </c>
      <c r="C662" s="26"/>
      <c r="D662" s="27" t="s">
        <v>79</v>
      </c>
      <c r="E662" s="27"/>
      <c r="F662" s="28" t="s">
        <v>79</v>
      </c>
      <c r="G662" s="27"/>
      <c r="H662" s="28" t="s">
        <v>79</v>
      </c>
      <c r="I662" s="28"/>
      <c r="J662" s="28" t="s">
        <v>79</v>
      </c>
      <c r="K662" s="28"/>
      <c r="L662" s="28" t="s">
        <v>79</v>
      </c>
      <c r="M662" s="28"/>
      <c r="N662" s="28" t="s">
        <v>79</v>
      </c>
      <c r="O662" s="28"/>
      <c r="P662" s="28" t="s">
        <v>79</v>
      </c>
      <c r="Q662" s="28"/>
      <c r="R662" s="28" t="s">
        <v>79</v>
      </c>
      <c r="S662" s="28"/>
      <c r="T662" s="28" t="s">
        <v>79</v>
      </c>
      <c r="U662" s="28"/>
      <c r="V662" s="28" t="s">
        <v>79</v>
      </c>
      <c r="W662" s="28"/>
      <c r="X662" s="28" t="s">
        <v>79</v>
      </c>
      <c r="Y662" s="28">
        <v>1</v>
      </c>
      <c r="Z662" s="27" t="s">
        <v>79</v>
      </c>
      <c r="AA662" s="29">
        <v>1</v>
      </c>
      <c r="AB662" s="29" t="s">
        <v>88</v>
      </c>
      <c r="AC662" s="30">
        <f>Y662*AA662</f>
        <v>1</v>
      </c>
      <c r="AD662" s="31" t="str">
        <f>AD660</f>
        <v>UNID</v>
      </c>
    </row>
    <row r="663" spans="1:30" x14ac:dyDescent="0.25">
      <c r="A663" s="200"/>
      <c r="B663" s="201"/>
      <c r="C663" s="201"/>
      <c r="D663" s="201"/>
      <c r="E663" s="201"/>
      <c r="F663" s="201"/>
      <c r="G663" s="201"/>
      <c r="H663" s="201"/>
      <c r="I663" s="201"/>
      <c r="J663" s="201"/>
      <c r="K663" s="201"/>
      <c r="L663" s="201"/>
      <c r="M663" s="201"/>
      <c r="N663" s="201"/>
      <c r="O663" s="201"/>
      <c r="P663" s="201"/>
      <c r="Q663" s="201"/>
      <c r="R663" s="201"/>
      <c r="S663" s="201"/>
      <c r="T663" s="201"/>
      <c r="U663" s="201"/>
      <c r="V663" s="201"/>
      <c r="W663" s="201"/>
      <c r="X663" s="201"/>
      <c r="Y663" s="201"/>
      <c r="Z663" s="201"/>
      <c r="AA663" s="202"/>
      <c r="AB663" s="201"/>
      <c r="AC663" s="201"/>
      <c r="AD663" s="203"/>
    </row>
    <row r="664" spans="1:30" x14ac:dyDescent="0.25">
      <c r="A664" s="204" t="str">
        <f>'MEMÓRIA DE CÁLCULO - MC'!A144</f>
        <v>10.39</v>
      </c>
      <c r="B664" s="188" t="str">
        <f>VLOOKUP(A664,'MEMÓRIA DE CÁLCULO - MC'!$A$8:$J$199,4,FALSE())</f>
        <v>FILTRO ANAERÓBIO CIRCULAR, EM CONCRETO PRÉ-MOLDADO, DIÂMETRO INTERNO = 1,88 M, ALTURA INTERNA = 1,50 M, VOLUME ÚTIL: 3331,1 L (PARA 19 CONTRIBUINTES). AF_12/2020</v>
      </c>
      <c r="C664" s="189"/>
      <c r="D664" s="189"/>
      <c r="E664" s="189"/>
      <c r="F664" s="189"/>
      <c r="G664" s="189"/>
      <c r="H664" s="189"/>
      <c r="I664" s="189"/>
      <c r="J664" s="189"/>
      <c r="K664" s="189"/>
      <c r="L664" s="189"/>
      <c r="M664" s="189"/>
      <c r="N664" s="189"/>
      <c r="O664" s="189"/>
      <c r="P664" s="189"/>
      <c r="Q664" s="189"/>
      <c r="R664" s="189"/>
      <c r="S664" s="189"/>
      <c r="T664" s="189"/>
      <c r="U664" s="189"/>
      <c r="V664" s="189"/>
      <c r="W664" s="189"/>
      <c r="X664" s="189"/>
      <c r="Y664" s="189"/>
      <c r="Z664" s="189"/>
      <c r="AA664" s="205"/>
      <c r="AB664" s="207" t="s">
        <v>90</v>
      </c>
      <c r="AC664" s="207">
        <f>SUM(AC666:AC666)</f>
        <v>1</v>
      </c>
      <c r="AD664" s="199" t="str">
        <f>VLOOKUP(A664,'MEMÓRIA DE CÁLCULO - MC'!$A$8:$J$199,6,FALSE())</f>
        <v>UNID</v>
      </c>
    </row>
    <row r="665" spans="1:30" x14ac:dyDescent="0.25">
      <c r="A665" s="204"/>
      <c r="B665" s="191"/>
      <c r="C665" s="192"/>
      <c r="D665" s="192"/>
      <c r="E665" s="192"/>
      <c r="F665" s="192"/>
      <c r="G665" s="192"/>
      <c r="H665" s="192"/>
      <c r="I665" s="192"/>
      <c r="J665" s="192"/>
      <c r="K665" s="192"/>
      <c r="L665" s="192"/>
      <c r="M665" s="192"/>
      <c r="N665" s="192"/>
      <c r="O665" s="192"/>
      <c r="P665" s="192"/>
      <c r="Q665" s="192"/>
      <c r="R665" s="192"/>
      <c r="S665" s="192"/>
      <c r="T665" s="192"/>
      <c r="U665" s="192"/>
      <c r="V665" s="192"/>
      <c r="W665" s="192"/>
      <c r="X665" s="192"/>
      <c r="Y665" s="192"/>
      <c r="Z665" s="192"/>
      <c r="AA665" s="206"/>
      <c r="AB665" s="207"/>
      <c r="AC665" s="207"/>
      <c r="AD665" s="199"/>
    </row>
    <row r="666" spans="1:30" x14ac:dyDescent="0.25">
      <c r="A666" s="24"/>
      <c r="B666" s="25" t="s">
        <v>333</v>
      </c>
      <c r="C666" s="26"/>
      <c r="D666" s="27" t="s">
        <v>79</v>
      </c>
      <c r="E666" s="27"/>
      <c r="F666" s="28" t="s">
        <v>79</v>
      </c>
      <c r="G666" s="27"/>
      <c r="H666" s="28" t="s">
        <v>79</v>
      </c>
      <c r="I666" s="28"/>
      <c r="J666" s="28" t="s">
        <v>79</v>
      </c>
      <c r="K666" s="28"/>
      <c r="L666" s="28" t="s">
        <v>79</v>
      </c>
      <c r="M666" s="28"/>
      <c r="N666" s="28" t="s">
        <v>79</v>
      </c>
      <c r="O666" s="28"/>
      <c r="P666" s="28" t="s">
        <v>79</v>
      </c>
      <c r="Q666" s="28"/>
      <c r="R666" s="28" t="s">
        <v>79</v>
      </c>
      <c r="S666" s="28"/>
      <c r="T666" s="28" t="s">
        <v>79</v>
      </c>
      <c r="U666" s="28"/>
      <c r="V666" s="28" t="s">
        <v>79</v>
      </c>
      <c r="W666" s="28"/>
      <c r="X666" s="28" t="s">
        <v>79</v>
      </c>
      <c r="Y666" s="28">
        <v>1</v>
      </c>
      <c r="Z666" s="27" t="s">
        <v>79</v>
      </c>
      <c r="AA666" s="29">
        <v>1</v>
      </c>
      <c r="AB666" s="29" t="s">
        <v>88</v>
      </c>
      <c r="AC666" s="30">
        <f>Y666*AA666</f>
        <v>1</v>
      </c>
      <c r="AD666" s="31" t="str">
        <f>AD664</f>
        <v>UNID</v>
      </c>
    </row>
    <row r="667" spans="1:30" x14ac:dyDescent="0.25">
      <c r="A667" s="200">
        <v>1</v>
      </c>
      <c r="B667" s="201"/>
      <c r="C667" s="201"/>
      <c r="D667" s="201"/>
      <c r="E667" s="201"/>
      <c r="F667" s="201"/>
      <c r="G667" s="201"/>
      <c r="H667" s="201"/>
      <c r="I667" s="201"/>
      <c r="J667" s="201"/>
      <c r="K667" s="201"/>
      <c r="L667" s="201"/>
      <c r="M667" s="201"/>
      <c r="N667" s="201"/>
      <c r="O667" s="201"/>
      <c r="P667" s="201"/>
      <c r="Q667" s="201"/>
      <c r="R667" s="201"/>
      <c r="S667" s="201"/>
      <c r="T667" s="201"/>
      <c r="U667" s="201"/>
      <c r="V667" s="201"/>
      <c r="W667" s="201"/>
      <c r="X667" s="201"/>
      <c r="Y667" s="201"/>
      <c r="Z667" s="201"/>
      <c r="AA667" s="202"/>
      <c r="AB667" s="201"/>
      <c r="AC667" s="201"/>
      <c r="AD667" s="203"/>
    </row>
    <row r="668" spans="1:30" x14ac:dyDescent="0.25">
      <c r="A668" s="204" t="str">
        <f>'MEMÓRIA DE CÁLCULO - MC'!A145</f>
        <v>10.40</v>
      </c>
      <c r="B668" s="188" t="str">
        <f>VLOOKUP(A668,'MEMÓRIA DE CÁLCULO - MC'!$A$8:$J$199,4,FALSE())</f>
        <v>SUMIDOURO RETANGULAR, EM ALVENARIA COM TIJOLOS CERÂMICOS MACIÇOS, DIMENSÕES INTERNAS: 1,6 X 3,4 X H=3,0 M, ÁREA DE INFILTRAÇÃO: 32,9 M² (PARA 13 CONTRIBUINTES). AF_12/2020</v>
      </c>
      <c r="C668" s="189"/>
      <c r="D668" s="189"/>
      <c r="E668" s="189"/>
      <c r="F668" s="189"/>
      <c r="G668" s="189"/>
      <c r="H668" s="189"/>
      <c r="I668" s="189"/>
      <c r="J668" s="189"/>
      <c r="K668" s="189"/>
      <c r="L668" s="189"/>
      <c r="M668" s="189"/>
      <c r="N668" s="189"/>
      <c r="O668" s="189"/>
      <c r="P668" s="189"/>
      <c r="Q668" s="189"/>
      <c r="R668" s="189"/>
      <c r="S668" s="189"/>
      <c r="T668" s="189"/>
      <c r="U668" s="189"/>
      <c r="V668" s="189"/>
      <c r="W668" s="189"/>
      <c r="X668" s="189"/>
      <c r="Y668" s="189"/>
      <c r="Z668" s="189"/>
      <c r="AA668" s="205"/>
      <c r="AB668" s="207" t="s">
        <v>90</v>
      </c>
      <c r="AC668" s="207">
        <f>SUM(AC670:AC670)</f>
        <v>1</v>
      </c>
      <c r="AD668" s="199" t="str">
        <f>VLOOKUP(A668,'MEMÓRIA DE CÁLCULO - MC'!$A$8:$J$199,6,FALSE())</f>
        <v>UNID</v>
      </c>
    </row>
    <row r="669" spans="1:30" x14ac:dyDescent="0.25">
      <c r="A669" s="204"/>
      <c r="B669" s="191"/>
      <c r="C669" s="192"/>
      <c r="D669" s="192"/>
      <c r="E669" s="192"/>
      <c r="F669" s="192"/>
      <c r="G669" s="192"/>
      <c r="H669" s="192"/>
      <c r="I669" s="192"/>
      <c r="J669" s="192"/>
      <c r="K669" s="192"/>
      <c r="L669" s="192"/>
      <c r="M669" s="192"/>
      <c r="N669" s="192"/>
      <c r="O669" s="192"/>
      <c r="P669" s="192"/>
      <c r="Q669" s="192"/>
      <c r="R669" s="192"/>
      <c r="S669" s="192"/>
      <c r="T669" s="192"/>
      <c r="U669" s="192"/>
      <c r="V669" s="192"/>
      <c r="W669" s="192"/>
      <c r="X669" s="192"/>
      <c r="Y669" s="192"/>
      <c r="Z669" s="192"/>
      <c r="AA669" s="206"/>
      <c r="AB669" s="207"/>
      <c r="AC669" s="207"/>
      <c r="AD669" s="199"/>
    </row>
    <row r="670" spans="1:30" x14ac:dyDescent="0.25">
      <c r="A670" s="24"/>
      <c r="B670" s="25" t="s">
        <v>333</v>
      </c>
      <c r="C670" s="26"/>
      <c r="D670" s="27" t="s">
        <v>79</v>
      </c>
      <c r="E670" s="27"/>
      <c r="F670" s="28" t="s">
        <v>79</v>
      </c>
      <c r="G670" s="27"/>
      <c r="H670" s="28" t="s">
        <v>79</v>
      </c>
      <c r="I670" s="28"/>
      <c r="J670" s="28" t="s">
        <v>79</v>
      </c>
      <c r="K670" s="28"/>
      <c r="L670" s="28" t="s">
        <v>79</v>
      </c>
      <c r="M670" s="28"/>
      <c r="N670" s="28" t="s">
        <v>79</v>
      </c>
      <c r="O670" s="28"/>
      <c r="P670" s="28" t="s">
        <v>79</v>
      </c>
      <c r="Q670" s="28"/>
      <c r="R670" s="28" t="s">
        <v>79</v>
      </c>
      <c r="S670" s="28"/>
      <c r="T670" s="28" t="s">
        <v>79</v>
      </c>
      <c r="U670" s="28"/>
      <c r="V670" s="28" t="s">
        <v>79</v>
      </c>
      <c r="W670" s="28"/>
      <c r="X670" s="28" t="s">
        <v>79</v>
      </c>
      <c r="Y670" s="28">
        <v>1</v>
      </c>
      <c r="Z670" s="27" t="s">
        <v>79</v>
      </c>
      <c r="AA670" s="29">
        <v>1</v>
      </c>
      <c r="AB670" s="29" t="s">
        <v>88</v>
      </c>
      <c r="AC670" s="30">
        <f>Y670*AA670</f>
        <v>1</v>
      </c>
      <c r="AD670" s="31" t="str">
        <f>AD668</f>
        <v>UNID</v>
      </c>
    </row>
    <row r="671" spans="1:30" x14ac:dyDescent="0.25">
      <c r="A671" s="200"/>
      <c r="B671" s="201"/>
      <c r="C671" s="201"/>
      <c r="D671" s="201"/>
      <c r="E671" s="201"/>
      <c r="F671" s="201"/>
      <c r="G671" s="201"/>
      <c r="H671" s="201"/>
      <c r="I671" s="201"/>
      <c r="J671" s="201"/>
      <c r="K671" s="201"/>
      <c r="L671" s="201"/>
      <c r="M671" s="201"/>
      <c r="N671" s="201"/>
      <c r="O671" s="201"/>
      <c r="P671" s="201"/>
      <c r="Q671" s="201"/>
      <c r="R671" s="201"/>
      <c r="S671" s="201"/>
      <c r="T671" s="201"/>
      <c r="U671" s="201"/>
      <c r="V671" s="201"/>
      <c r="W671" s="201"/>
      <c r="X671" s="201"/>
      <c r="Y671" s="201"/>
      <c r="Z671" s="201"/>
      <c r="AA671" s="202"/>
      <c r="AB671" s="201"/>
      <c r="AC671" s="201"/>
      <c r="AD671" s="203"/>
    </row>
    <row r="672" spans="1:30" x14ac:dyDescent="0.25">
      <c r="A672" s="204" t="str">
        <f>'MEMÓRIA DE CÁLCULO - MC'!A146</f>
        <v>10.41</v>
      </c>
      <c r="B672" s="188" t="str">
        <f>VLOOKUP(A672,'MEMÓRIA DE CÁLCULO - MC'!$A$8:$J$199,4,FALSE())</f>
        <v>ESCAVAÇÃO MANUAL DE VALA. AF_09/2024</v>
      </c>
      <c r="C672" s="189"/>
      <c r="D672" s="189"/>
      <c r="E672" s="189"/>
      <c r="F672" s="189"/>
      <c r="G672" s="189"/>
      <c r="H672" s="189"/>
      <c r="I672" s="189"/>
      <c r="J672" s="189"/>
      <c r="K672" s="189"/>
      <c r="L672" s="189"/>
      <c r="M672" s="189"/>
      <c r="N672" s="189"/>
      <c r="O672" s="189"/>
      <c r="P672" s="189"/>
      <c r="Q672" s="189"/>
      <c r="R672" s="189"/>
      <c r="S672" s="189"/>
      <c r="T672" s="189"/>
      <c r="U672" s="189"/>
      <c r="V672" s="189"/>
      <c r="W672" s="189"/>
      <c r="X672" s="189"/>
      <c r="Y672" s="189"/>
      <c r="Z672" s="189"/>
      <c r="AA672" s="205"/>
      <c r="AB672" s="207" t="s">
        <v>90</v>
      </c>
      <c r="AC672" s="207">
        <f>SUM(AC674:AC674)</f>
        <v>55</v>
      </c>
      <c r="AD672" s="199" t="str">
        <f>VLOOKUP(A672,'MEMÓRIA DE CÁLCULO - MC'!$A$8:$J$199,6,FALSE())</f>
        <v>M3</v>
      </c>
    </row>
    <row r="673" spans="1:30" x14ac:dyDescent="0.25">
      <c r="A673" s="204"/>
      <c r="B673" s="191"/>
      <c r="C673" s="192"/>
      <c r="D673" s="192"/>
      <c r="E673" s="192"/>
      <c r="F673" s="192"/>
      <c r="G673" s="192"/>
      <c r="H673" s="192"/>
      <c r="I673" s="192"/>
      <c r="J673" s="192"/>
      <c r="K673" s="192"/>
      <c r="L673" s="192"/>
      <c r="M673" s="192"/>
      <c r="N673" s="192"/>
      <c r="O673" s="192"/>
      <c r="P673" s="192"/>
      <c r="Q673" s="192"/>
      <c r="R673" s="192"/>
      <c r="S673" s="192"/>
      <c r="T673" s="192"/>
      <c r="U673" s="192"/>
      <c r="V673" s="192"/>
      <c r="W673" s="192"/>
      <c r="X673" s="192"/>
      <c r="Y673" s="192"/>
      <c r="Z673" s="192"/>
      <c r="AA673" s="206"/>
      <c r="AB673" s="207"/>
      <c r="AC673" s="207"/>
      <c r="AD673" s="199"/>
    </row>
    <row r="674" spans="1:30" x14ac:dyDescent="0.25">
      <c r="A674" s="24"/>
      <c r="B674" s="25" t="s">
        <v>333</v>
      </c>
      <c r="C674" s="26">
        <v>11</v>
      </c>
      <c r="D674" s="27" t="s">
        <v>79</v>
      </c>
      <c r="E674" s="27">
        <v>2.5</v>
      </c>
      <c r="F674" s="28" t="s">
        <v>79</v>
      </c>
      <c r="G674" s="27">
        <v>2</v>
      </c>
      <c r="H674" s="28" t="s">
        <v>79</v>
      </c>
      <c r="I674" s="28"/>
      <c r="J674" s="28" t="s">
        <v>79</v>
      </c>
      <c r="K674" s="28"/>
      <c r="L674" s="28" t="s">
        <v>79</v>
      </c>
      <c r="M674" s="28"/>
      <c r="N674" s="28" t="s">
        <v>79</v>
      </c>
      <c r="O674" s="28"/>
      <c r="P674" s="28" t="s">
        <v>79</v>
      </c>
      <c r="Q674" s="28"/>
      <c r="R674" s="28" t="s">
        <v>79</v>
      </c>
      <c r="S674" s="28"/>
      <c r="T674" s="28" t="s">
        <v>79</v>
      </c>
      <c r="U674" s="28"/>
      <c r="V674" s="28" t="s">
        <v>79</v>
      </c>
      <c r="W674" s="28"/>
      <c r="X674" s="28" t="s">
        <v>79</v>
      </c>
      <c r="Y674" s="28"/>
      <c r="Z674" s="27" t="s">
        <v>79</v>
      </c>
      <c r="AA674" s="29">
        <v>1</v>
      </c>
      <c r="AB674" s="29" t="s">
        <v>88</v>
      </c>
      <c r="AC674" s="30">
        <f>C674*E674*G674*AA674</f>
        <v>55</v>
      </c>
      <c r="AD674" s="31" t="str">
        <f>AD672</f>
        <v>M3</v>
      </c>
    </row>
    <row r="675" spans="1:30" x14ac:dyDescent="0.25">
      <c r="A675" s="200">
        <v>1</v>
      </c>
      <c r="B675" s="201"/>
      <c r="C675" s="201"/>
      <c r="D675" s="201"/>
      <c r="E675" s="201"/>
      <c r="F675" s="201"/>
      <c r="G675" s="201"/>
      <c r="H675" s="201"/>
      <c r="I675" s="201"/>
      <c r="J675" s="201"/>
      <c r="K675" s="201"/>
      <c r="L675" s="201"/>
      <c r="M675" s="201"/>
      <c r="N675" s="201"/>
      <c r="O675" s="201"/>
      <c r="P675" s="201"/>
      <c r="Q675" s="201"/>
      <c r="R675" s="201"/>
      <c r="S675" s="201"/>
      <c r="T675" s="201"/>
      <c r="U675" s="201"/>
      <c r="V675" s="201"/>
      <c r="W675" s="201"/>
      <c r="X675" s="201"/>
      <c r="Y675" s="201"/>
      <c r="Z675" s="201"/>
      <c r="AA675" s="202"/>
      <c r="AB675" s="201"/>
      <c r="AC675" s="201"/>
      <c r="AD675" s="203"/>
    </row>
    <row r="676" spans="1:30" x14ac:dyDescent="0.25">
      <c r="A676" s="204" t="str">
        <f>'MEMÓRIA DE CÁLCULO - MC'!A147</f>
        <v>10.42</v>
      </c>
      <c r="B676" s="188" t="str">
        <f>VLOOKUP(A676,'MEMÓRIA DE CÁLCULO - MC'!$A$8:$J$199,4,FALSE())</f>
        <v>REATERRO MANUAL DE VALAS, COM PLACA VIBRATÓRIA. AF_08/2023</v>
      </c>
      <c r="C676" s="189"/>
      <c r="D676" s="189"/>
      <c r="E676" s="189"/>
      <c r="F676" s="189"/>
      <c r="G676" s="189"/>
      <c r="H676" s="189"/>
      <c r="I676" s="189"/>
      <c r="J676" s="189"/>
      <c r="K676" s="189"/>
      <c r="L676" s="189"/>
      <c r="M676" s="189"/>
      <c r="N676" s="189"/>
      <c r="O676" s="189"/>
      <c r="P676" s="189"/>
      <c r="Q676" s="189"/>
      <c r="R676" s="189"/>
      <c r="S676" s="189"/>
      <c r="T676" s="189"/>
      <c r="U676" s="189"/>
      <c r="V676" s="189"/>
      <c r="W676" s="189"/>
      <c r="X676" s="189"/>
      <c r="Y676" s="189"/>
      <c r="Z676" s="189"/>
      <c r="AA676" s="205"/>
      <c r="AB676" s="207" t="s">
        <v>90</v>
      </c>
      <c r="AC676" s="207">
        <f>SUM(AC678:AC678)</f>
        <v>4.75</v>
      </c>
      <c r="AD676" s="199" t="str">
        <f>VLOOKUP(A676,'MEMÓRIA DE CÁLCULO - MC'!$A$8:$J$199,6,FALSE())</f>
        <v>M3</v>
      </c>
    </row>
    <row r="677" spans="1:30" x14ac:dyDescent="0.25">
      <c r="A677" s="204"/>
      <c r="B677" s="191"/>
      <c r="C677" s="192"/>
      <c r="D677" s="192"/>
      <c r="E677" s="192"/>
      <c r="F677" s="192"/>
      <c r="G677" s="192"/>
      <c r="H677" s="192"/>
      <c r="I677" s="192"/>
      <c r="J677" s="192"/>
      <c r="K677" s="192"/>
      <c r="L677" s="192"/>
      <c r="M677" s="192"/>
      <c r="N677" s="192"/>
      <c r="O677" s="192"/>
      <c r="P677" s="192"/>
      <c r="Q677" s="192"/>
      <c r="R677" s="192"/>
      <c r="S677" s="192"/>
      <c r="T677" s="192"/>
      <c r="U677" s="192"/>
      <c r="V677" s="192"/>
      <c r="W677" s="192"/>
      <c r="X677" s="192"/>
      <c r="Y677" s="192"/>
      <c r="Z677" s="192"/>
      <c r="AA677" s="206"/>
      <c r="AB677" s="207"/>
      <c r="AC677" s="207"/>
      <c r="AD677" s="199"/>
    </row>
    <row r="678" spans="1:30" x14ac:dyDescent="0.25">
      <c r="A678" s="24"/>
      <c r="B678" s="25" t="s">
        <v>333</v>
      </c>
      <c r="C678" s="26">
        <v>9.5</v>
      </c>
      <c r="D678" s="27" t="s">
        <v>79</v>
      </c>
      <c r="E678" s="27">
        <v>1</v>
      </c>
      <c r="F678" s="28" t="s">
        <v>79</v>
      </c>
      <c r="G678" s="27">
        <v>0.5</v>
      </c>
      <c r="H678" s="28" t="s">
        <v>79</v>
      </c>
      <c r="I678" s="28"/>
      <c r="J678" s="28" t="s">
        <v>79</v>
      </c>
      <c r="K678" s="28"/>
      <c r="L678" s="28" t="s">
        <v>79</v>
      </c>
      <c r="M678" s="28"/>
      <c r="N678" s="28" t="s">
        <v>79</v>
      </c>
      <c r="O678" s="28"/>
      <c r="P678" s="28" t="s">
        <v>79</v>
      </c>
      <c r="Q678" s="28"/>
      <c r="R678" s="28" t="s">
        <v>79</v>
      </c>
      <c r="S678" s="28"/>
      <c r="T678" s="28" t="s">
        <v>79</v>
      </c>
      <c r="U678" s="28"/>
      <c r="V678" s="28" t="s">
        <v>79</v>
      </c>
      <c r="W678" s="28"/>
      <c r="X678" s="28" t="s">
        <v>79</v>
      </c>
      <c r="Y678" s="28"/>
      <c r="Z678" s="27" t="s">
        <v>79</v>
      </c>
      <c r="AA678" s="29">
        <v>1</v>
      </c>
      <c r="AB678" s="29" t="s">
        <v>88</v>
      </c>
      <c r="AC678" s="30">
        <f>C678*E678*G678*AA678</f>
        <v>4.75</v>
      </c>
      <c r="AD678" s="31" t="str">
        <f>AD676</f>
        <v>M3</v>
      </c>
    </row>
    <row r="679" spans="1:30" x14ac:dyDescent="0.25">
      <c r="A679" s="200"/>
      <c r="B679" s="201"/>
      <c r="C679" s="201"/>
      <c r="D679" s="201"/>
      <c r="E679" s="201"/>
      <c r="F679" s="201"/>
      <c r="G679" s="201"/>
      <c r="H679" s="201"/>
      <c r="I679" s="201"/>
      <c r="J679" s="201"/>
      <c r="K679" s="201"/>
      <c r="L679" s="201"/>
      <c r="M679" s="201"/>
      <c r="N679" s="201"/>
      <c r="O679" s="201"/>
      <c r="P679" s="201"/>
      <c r="Q679" s="201"/>
      <c r="R679" s="201"/>
      <c r="S679" s="201"/>
      <c r="T679" s="201"/>
      <c r="U679" s="201"/>
      <c r="V679" s="201"/>
      <c r="W679" s="201"/>
      <c r="X679" s="201"/>
      <c r="Y679" s="201"/>
      <c r="Z679" s="201"/>
      <c r="AA679" s="202"/>
      <c r="AB679" s="201"/>
      <c r="AC679" s="201"/>
      <c r="AD679" s="203"/>
    </row>
    <row r="680" spans="1:30" x14ac:dyDescent="0.25">
      <c r="A680" s="23" t="str">
        <f>'MEMÓRIA DE CÁLCULO - MC'!A148</f>
        <v>11.</v>
      </c>
      <c r="B680" s="208" t="str">
        <f>VLOOKUP(A680,'MEMÓRIA DE CÁLCULO - MC'!$A$8:$J$199,4,FALSE())</f>
        <v>PAVIMENTAÇÃO, REVESTIMENTO DE PISO, PAREDE E FORRO</v>
      </c>
      <c r="C680" s="208"/>
      <c r="D680" s="208"/>
      <c r="E680" s="208"/>
      <c r="F680" s="208"/>
      <c r="G680" s="208"/>
      <c r="H680" s="208"/>
      <c r="I680" s="208"/>
      <c r="J680" s="208"/>
      <c r="K680" s="208"/>
      <c r="L680" s="208"/>
      <c r="M680" s="208"/>
      <c r="N680" s="208"/>
      <c r="O680" s="208"/>
      <c r="P680" s="208"/>
      <c r="Q680" s="208"/>
      <c r="R680" s="208"/>
      <c r="S680" s="208"/>
      <c r="T680" s="208"/>
      <c r="U680" s="208"/>
      <c r="V680" s="208"/>
      <c r="W680" s="208"/>
      <c r="X680" s="208"/>
      <c r="Y680" s="208"/>
      <c r="Z680" s="208"/>
      <c r="AA680" s="209"/>
      <c r="AB680" s="208"/>
      <c r="AC680" s="208"/>
      <c r="AD680" s="210"/>
    </row>
    <row r="681" spans="1:30" x14ac:dyDescent="0.25">
      <c r="A681" s="204" t="str">
        <f>'MEMÓRIA DE CÁLCULO - MC'!A149</f>
        <v>11.1</v>
      </c>
      <c r="B681" s="188" t="str">
        <f>VLOOKUP(A681,'MEMÓRIA DE CÁLCULO - MC'!$A$8:$J$199,4,FALSE())</f>
        <v>ESCAVAÇÃO MANUAL DE VALA. AF_09/2024</v>
      </c>
      <c r="C681" s="189"/>
      <c r="D681" s="189"/>
      <c r="E681" s="189"/>
      <c r="F681" s="189"/>
      <c r="G681" s="189"/>
      <c r="H681" s="189"/>
      <c r="I681" s="189"/>
      <c r="J681" s="189"/>
      <c r="K681" s="189"/>
      <c r="L681" s="189"/>
      <c r="M681" s="189"/>
      <c r="N681" s="189"/>
      <c r="O681" s="189"/>
      <c r="P681" s="189"/>
      <c r="Q681" s="189"/>
      <c r="R681" s="189"/>
      <c r="S681" s="189"/>
      <c r="T681" s="189"/>
      <c r="U681" s="189"/>
      <c r="V681" s="189"/>
      <c r="W681" s="189"/>
      <c r="X681" s="189"/>
      <c r="Y681" s="189"/>
      <c r="Z681" s="189"/>
      <c r="AA681" s="205"/>
      <c r="AB681" s="207" t="s">
        <v>90</v>
      </c>
      <c r="AC681" s="207">
        <f>SUM(AC683:AC688)</f>
        <v>35.489999999999995</v>
      </c>
      <c r="AD681" s="199" t="str">
        <f>VLOOKUP(A681,'MEMÓRIA DE CÁLCULO - MC'!$A$8:$J$199,6,FALSE())</f>
        <v>M3</v>
      </c>
    </row>
    <row r="682" spans="1:30" x14ac:dyDescent="0.25">
      <c r="A682" s="204"/>
      <c r="B682" s="191"/>
      <c r="C682" s="192"/>
      <c r="D682" s="192"/>
      <c r="E682" s="192"/>
      <c r="F682" s="192"/>
      <c r="G682" s="192"/>
      <c r="H682" s="192"/>
      <c r="I682" s="192"/>
      <c r="J682" s="192"/>
      <c r="K682" s="192"/>
      <c r="L682" s="192"/>
      <c r="M682" s="192"/>
      <c r="N682" s="192"/>
      <c r="O682" s="192"/>
      <c r="P682" s="192"/>
      <c r="Q682" s="192"/>
      <c r="R682" s="192"/>
      <c r="S682" s="192"/>
      <c r="T682" s="192"/>
      <c r="U682" s="192"/>
      <c r="V682" s="192"/>
      <c r="W682" s="192"/>
      <c r="X682" s="192"/>
      <c r="Y682" s="192"/>
      <c r="Z682" s="192"/>
      <c r="AA682" s="206"/>
      <c r="AB682" s="207"/>
      <c r="AC682" s="207"/>
      <c r="AD682" s="199"/>
    </row>
    <row r="683" spans="1:30" x14ac:dyDescent="0.25">
      <c r="A683" s="24" t="s">
        <v>263</v>
      </c>
      <c r="B683" s="25" t="s">
        <v>259</v>
      </c>
      <c r="C683" s="26"/>
      <c r="D683" s="27" t="s">
        <v>79</v>
      </c>
      <c r="E683" s="27">
        <v>0.2</v>
      </c>
      <c r="F683" s="28" t="s">
        <v>79</v>
      </c>
      <c r="G683" s="27">
        <v>0.15</v>
      </c>
      <c r="H683" s="28" t="s">
        <v>79</v>
      </c>
      <c r="I683" s="28"/>
      <c r="J683" s="28" t="s">
        <v>79</v>
      </c>
      <c r="K683" s="28">
        <v>478</v>
      </c>
      <c r="L683" s="28" t="s">
        <v>79</v>
      </c>
      <c r="M683" s="28"/>
      <c r="N683" s="28" t="s">
        <v>79</v>
      </c>
      <c r="O683" s="28">
        <f>K683*G683*E683</f>
        <v>14.340000000000002</v>
      </c>
      <c r="P683" s="28" t="s">
        <v>79</v>
      </c>
      <c r="Q683" s="28"/>
      <c r="R683" s="28" t="s">
        <v>79</v>
      </c>
      <c r="S683" s="28"/>
      <c r="T683" s="28" t="s">
        <v>79</v>
      </c>
      <c r="U683" s="28"/>
      <c r="V683" s="28" t="s">
        <v>79</v>
      </c>
      <c r="W683" s="28"/>
      <c r="X683" s="28" t="s">
        <v>79</v>
      </c>
      <c r="Y683" s="28"/>
      <c r="Z683" s="27" t="s">
        <v>79</v>
      </c>
      <c r="AA683" s="29">
        <v>1</v>
      </c>
      <c r="AB683" s="29" t="s">
        <v>88</v>
      </c>
      <c r="AC683" s="30">
        <f>O683*AA683</f>
        <v>14.340000000000002</v>
      </c>
      <c r="AD683" s="31" t="str">
        <f>AD681</f>
        <v>M3</v>
      </c>
    </row>
    <row r="684" spans="1:30" x14ac:dyDescent="0.25">
      <c r="A684" s="24" t="s">
        <v>263</v>
      </c>
      <c r="B684" s="25" t="s">
        <v>273</v>
      </c>
      <c r="C684" s="26"/>
      <c r="D684" s="27" t="s">
        <v>79</v>
      </c>
      <c r="E684" s="27">
        <v>0.2</v>
      </c>
      <c r="F684" s="28" t="s">
        <v>79</v>
      </c>
      <c r="G684" s="27">
        <v>0.15</v>
      </c>
      <c r="H684" s="28" t="s">
        <v>79</v>
      </c>
      <c r="I684" s="28"/>
      <c r="J684" s="28" t="s">
        <v>79</v>
      </c>
      <c r="K684" s="28">
        <v>207</v>
      </c>
      <c r="L684" s="28" t="s">
        <v>79</v>
      </c>
      <c r="M684" s="28"/>
      <c r="N684" s="28" t="s">
        <v>79</v>
      </c>
      <c r="O684" s="28">
        <f t="shared" ref="O684:O688" si="84">K684*G684*E684</f>
        <v>6.21</v>
      </c>
      <c r="P684" s="28" t="s">
        <v>79</v>
      </c>
      <c r="Q684" s="28"/>
      <c r="R684" s="28" t="s">
        <v>79</v>
      </c>
      <c r="S684" s="28"/>
      <c r="T684" s="28" t="s">
        <v>79</v>
      </c>
      <c r="U684" s="28"/>
      <c r="V684" s="28" t="s">
        <v>79</v>
      </c>
      <c r="W684" s="28"/>
      <c r="X684" s="28" t="s">
        <v>79</v>
      </c>
      <c r="Y684" s="28"/>
      <c r="Z684" s="27" t="s">
        <v>79</v>
      </c>
      <c r="AA684" s="29">
        <v>1</v>
      </c>
      <c r="AB684" s="29" t="s">
        <v>88</v>
      </c>
      <c r="AC684" s="30">
        <f t="shared" ref="AC684:AC688" si="85">O684*AA684</f>
        <v>6.21</v>
      </c>
      <c r="AD684" s="31" t="str">
        <f>AD683</f>
        <v>M3</v>
      </c>
    </row>
    <row r="685" spans="1:30" x14ac:dyDescent="0.25">
      <c r="A685" s="24" t="s">
        <v>263</v>
      </c>
      <c r="B685" s="25" t="s">
        <v>260</v>
      </c>
      <c r="C685" s="26"/>
      <c r="D685" s="27" t="s">
        <v>79</v>
      </c>
      <c r="E685" s="27">
        <v>0.2</v>
      </c>
      <c r="F685" s="28" t="s">
        <v>79</v>
      </c>
      <c r="G685" s="27">
        <v>0.15</v>
      </c>
      <c r="H685" s="28" t="s">
        <v>79</v>
      </c>
      <c r="I685" s="28"/>
      <c r="J685" s="28" t="s">
        <v>79</v>
      </c>
      <c r="K685" s="28">
        <v>82</v>
      </c>
      <c r="L685" s="28" t="s">
        <v>79</v>
      </c>
      <c r="M685" s="28"/>
      <c r="N685" s="28" t="s">
        <v>79</v>
      </c>
      <c r="O685" s="28">
        <f t="shared" si="84"/>
        <v>2.46</v>
      </c>
      <c r="P685" s="28" t="s">
        <v>79</v>
      </c>
      <c r="Q685" s="28"/>
      <c r="R685" s="28" t="s">
        <v>79</v>
      </c>
      <c r="S685" s="28"/>
      <c r="T685" s="28" t="s">
        <v>79</v>
      </c>
      <c r="U685" s="28"/>
      <c r="V685" s="28" t="s">
        <v>79</v>
      </c>
      <c r="W685" s="28"/>
      <c r="X685" s="28" t="s">
        <v>79</v>
      </c>
      <c r="Y685" s="28"/>
      <c r="Z685" s="27" t="s">
        <v>79</v>
      </c>
      <c r="AA685" s="29">
        <v>1</v>
      </c>
      <c r="AB685" s="29" t="s">
        <v>88</v>
      </c>
      <c r="AC685" s="30">
        <f t="shared" si="85"/>
        <v>2.46</v>
      </c>
      <c r="AD685" s="31" t="str">
        <f t="shared" ref="AD685:AD688" si="86">AD684</f>
        <v>M3</v>
      </c>
    </row>
    <row r="686" spans="1:30" x14ac:dyDescent="0.25">
      <c r="A686" s="24" t="s">
        <v>263</v>
      </c>
      <c r="B686" s="25" t="s">
        <v>261</v>
      </c>
      <c r="C686" s="26"/>
      <c r="D686" s="27" t="s">
        <v>79</v>
      </c>
      <c r="E686" s="27">
        <v>0.2</v>
      </c>
      <c r="F686" s="28" t="s">
        <v>79</v>
      </c>
      <c r="G686" s="27">
        <v>0.15</v>
      </c>
      <c r="H686" s="28" t="s">
        <v>79</v>
      </c>
      <c r="I686" s="28"/>
      <c r="J686" s="28" t="s">
        <v>79</v>
      </c>
      <c r="K686" s="28">
        <v>43</v>
      </c>
      <c r="L686" s="28" t="s">
        <v>79</v>
      </c>
      <c r="M686" s="28"/>
      <c r="N686" s="28" t="s">
        <v>79</v>
      </c>
      <c r="O686" s="28">
        <f t="shared" si="84"/>
        <v>1.29</v>
      </c>
      <c r="P686" s="28" t="s">
        <v>79</v>
      </c>
      <c r="Q686" s="28"/>
      <c r="R686" s="28" t="s">
        <v>79</v>
      </c>
      <c r="S686" s="28"/>
      <c r="T686" s="28" t="s">
        <v>79</v>
      </c>
      <c r="U686" s="28"/>
      <c r="V686" s="28" t="s">
        <v>79</v>
      </c>
      <c r="W686" s="28"/>
      <c r="X686" s="28" t="s">
        <v>79</v>
      </c>
      <c r="Y686" s="28"/>
      <c r="Z686" s="27" t="s">
        <v>79</v>
      </c>
      <c r="AA686" s="29">
        <v>1</v>
      </c>
      <c r="AB686" s="29" t="s">
        <v>88</v>
      </c>
      <c r="AC686" s="30">
        <f t="shared" si="85"/>
        <v>1.29</v>
      </c>
      <c r="AD686" s="31" t="str">
        <f t="shared" si="86"/>
        <v>M3</v>
      </c>
    </row>
    <row r="687" spans="1:30" x14ac:dyDescent="0.25">
      <c r="A687" s="24" t="s">
        <v>263</v>
      </c>
      <c r="B687" s="25" t="s">
        <v>274</v>
      </c>
      <c r="C687" s="26"/>
      <c r="D687" s="27" t="s">
        <v>79</v>
      </c>
      <c r="E687" s="27">
        <v>0.2</v>
      </c>
      <c r="F687" s="28" t="s">
        <v>79</v>
      </c>
      <c r="G687" s="27">
        <v>0.15</v>
      </c>
      <c r="H687" s="28" t="s">
        <v>79</v>
      </c>
      <c r="I687" s="28"/>
      <c r="J687" s="28" t="s">
        <v>79</v>
      </c>
      <c r="K687" s="28">
        <v>350</v>
      </c>
      <c r="L687" s="28" t="s">
        <v>79</v>
      </c>
      <c r="M687" s="28"/>
      <c r="N687" s="28" t="s">
        <v>79</v>
      </c>
      <c r="O687" s="28">
        <f t="shared" si="84"/>
        <v>10.5</v>
      </c>
      <c r="P687" s="28" t="s">
        <v>79</v>
      </c>
      <c r="Q687" s="28"/>
      <c r="R687" s="28" t="s">
        <v>79</v>
      </c>
      <c r="S687" s="28"/>
      <c r="T687" s="28" t="s">
        <v>79</v>
      </c>
      <c r="U687" s="28"/>
      <c r="V687" s="28" t="s">
        <v>79</v>
      </c>
      <c r="W687" s="28"/>
      <c r="X687" s="28" t="s">
        <v>79</v>
      </c>
      <c r="Y687" s="28"/>
      <c r="Z687" s="27" t="s">
        <v>79</v>
      </c>
      <c r="AA687" s="29">
        <v>1</v>
      </c>
      <c r="AB687" s="29" t="s">
        <v>88</v>
      </c>
      <c r="AC687" s="30">
        <f t="shared" si="85"/>
        <v>10.5</v>
      </c>
      <c r="AD687" s="31" t="str">
        <f t="shared" si="86"/>
        <v>M3</v>
      </c>
    </row>
    <row r="688" spans="1:30" x14ac:dyDescent="0.25">
      <c r="A688" s="24" t="s">
        <v>263</v>
      </c>
      <c r="B688" s="25" t="s">
        <v>262</v>
      </c>
      <c r="C688" s="26"/>
      <c r="D688" s="27" t="s">
        <v>79</v>
      </c>
      <c r="E688" s="27">
        <v>0.2</v>
      </c>
      <c r="F688" s="28" t="s">
        <v>79</v>
      </c>
      <c r="G688" s="27">
        <v>0.15</v>
      </c>
      <c r="H688" s="28" t="s">
        <v>79</v>
      </c>
      <c r="I688" s="28"/>
      <c r="J688" s="28" t="s">
        <v>79</v>
      </c>
      <c r="K688" s="28">
        <v>23</v>
      </c>
      <c r="L688" s="28" t="s">
        <v>79</v>
      </c>
      <c r="M688" s="28"/>
      <c r="N688" s="28" t="s">
        <v>79</v>
      </c>
      <c r="O688" s="28">
        <f t="shared" si="84"/>
        <v>0.69</v>
      </c>
      <c r="P688" s="28" t="s">
        <v>79</v>
      </c>
      <c r="Q688" s="28"/>
      <c r="R688" s="28" t="s">
        <v>79</v>
      </c>
      <c r="S688" s="28"/>
      <c r="T688" s="28" t="s">
        <v>79</v>
      </c>
      <c r="U688" s="28"/>
      <c r="V688" s="28" t="s">
        <v>79</v>
      </c>
      <c r="W688" s="28"/>
      <c r="X688" s="28" t="s">
        <v>79</v>
      </c>
      <c r="Y688" s="28"/>
      <c r="Z688" s="27" t="s">
        <v>79</v>
      </c>
      <c r="AA688" s="29">
        <v>1</v>
      </c>
      <c r="AB688" s="29" t="s">
        <v>88</v>
      </c>
      <c r="AC688" s="30">
        <f t="shared" si="85"/>
        <v>0.69</v>
      </c>
      <c r="AD688" s="31" t="str">
        <f t="shared" si="86"/>
        <v>M3</v>
      </c>
    </row>
    <row r="689" spans="1:30" x14ac:dyDescent="0.25">
      <c r="A689" s="200"/>
      <c r="B689" s="201"/>
      <c r="C689" s="201"/>
      <c r="D689" s="201"/>
      <c r="E689" s="201"/>
      <c r="F689" s="201"/>
      <c r="G689" s="201"/>
      <c r="H689" s="201"/>
      <c r="I689" s="201"/>
      <c r="J689" s="201"/>
      <c r="K689" s="201"/>
      <c r="L689" s="201"/>
      <c r="M689" s="201"/>
      <c r="N689" s="201"/>
      <c r="O689" s="201"/>
      <c r="P689" s="201"/>
      <c r="Q689" s="201"/>
      <c r="R689" s="201"/>
      <c r="S689" s="201"/>
      <c r="T689" s="201"/>
      <c r="U689" s="201"/>
      <c r="V689" s="201"/>
      <c r="W689" s="201"/>
      <c r="X689" s="201"/>
      <c r="Y689" s="201"/>
      <c r="Z689" s="201"/>
      <c r="AA689" s="202"/>
      <c r="AB689" s="201"/>
      <c r="AC689" s="201"/>
      <c r="AD689" s="203"/>
    </row>
    <row r="690" spans="1:30" x14ac:dyDescent="0.25">
      <c r="A690" s="204" t="str">
        <f>'MEMÓRIA DE CÁLCULO - MC'!A150</f>
        <v>11.2</v>
      </c>
      <c r="B690" s="188" t="str">
        <f>VLOOKUP(A690,'MEMÓRIA DE CÁLCULO - MC'!$A$8:$J$199,4,FALSE())</f>
        <v>GUIA (MEIO-FIO) CONCRETO, MOLDADA IN LOCO EM TRECHO CURVO COM EXTRUSORA, 15 CM BASE X 30 CM ALTURA. AF_01/2024</v>
      </c>
      <c r="C690" s="189"/>
      <c r="D690" s="189"/>
      <c r="E690" s="189"/>
      <c r="F690" s="189"/>
      <c r="G690" s="189"/>
      <c r="H690" s="189"/>
      <c r="I690" s="189"/>
      <c r="J690" s="189"/>
      <c r="K690" s="189"/>
      <c r="L690" s="189"/>
      <c r="M690" s="189"/>
      <c r="N690" s="189"/>
      <c r="O690" s="189"/>
      <c r="P690" s="189"/>
      <c r="Q690" s="189"/>
      <c r="R690" s="189"/>
      <c r="S690" s="189"/>
      <c r="T690" s="189"/>
      <c r="U690" s="189"/>
      <c r="V690" s="189"/>
      <c r="W690" s="189"/>
      <c r="X690" s="189"/>
      <c r="Y690" s="189"/>
      <c r="Z690" s="189"/>
      <c r="AA690" s="205"/>
      <c r="AB690" s="207" t="s">
        <v>90</v>
      </c>
      <c r="AC690" s="207">
        <f>SUM(AC692:AC697)</f>
        <v>1183</v>
      </c>
      <c r="AD690" s="199" t="str">
        <f>VLOOKUP(A690,'MEMÓRIA DE CÁLCULO - MC'!$A$8:$J$199,6,FALSE())</f>
        <v>M</v>
      </c>
    </row>
    <row r="691" spans="1:30" x14ac:dyDescent="0.25">
      <c r="A691" s="204"/>
      <c r="B691" s="191"/>
      <c r="C691" s="192"/>
      <c r="D691" s="192"/>
      <c r="E691" s="192"/>
      <c r="F691" s="192"/>
      <c r="G691" s="192"/>
      <c r="H691" s="192"/>
      <c r="I691" s="192"/>
      <c r="J691" s="192"/>
      <c r="K691" s="192"/>
      <c r="L691" s="192"/>
      <c r="M691" s="192"/>
      <c r="N691" s="192"/>
      <c r="O691" s="192"/>
      <c r="P691" s="192"/>
      <c r="Q691" s="192"/>
      <c r="R691" s="192"/>
      <c r="S691" s="192"/>
      <c r="T691" s="192"/>
      <c r="U691" s="192"/>
      <c r="V691" s="192"/>
      <c r="W691" s="192"/>
      <c r="X691" s="192"/>
      <c r="Y691" s="192"/>
      <c r="Z691" s="192"/>
      <c r="AA691" s="206"/>
      <c r="AB691" s="207"/>
      <c r="AC691" s="207"/>
      <c r="AD691" s="199"/>
    </row>
    <row r="692" spans="1:30" x14ac:dyDescent="0.25">
      <c r="A692" s="24" t="s">
        <v>263</v>
      </c>
      <c r="B692" s="25" t="s">
        <v>259</v>
      </c>
      <c r="C692" s="26"/>
      <c r="D692" s="27" t="s">
        <v>79</v>
      </c>
      <c r="E692" s="27"/>
      <c r="F692" s="28" t="s">
        <v>79</v>
      </c>
      <c r="G692" s="27"/>
      <c r="H692" s="28" t="s">
        <v>79</v>
      </c>
      <c r="I692" s="28"/>
      <c r="J692" s="28" t="s">
        <v>79</v>
      </c>
      <c r="K692" s="28">
        <v>478</v>
      </c>
      <c r="L692" s="28" t="s">
        <v>79</v>
      </c>
      <c r="M692" s="28"/>
      <c r="N692" s="28" t="s">
        <v>79</v>
      </c>
      <c r="O692" s="28"/>
      <c r="P692" s="28" t="s">
        <v>79</v>
      </c>
      <c r="Q692" s="28"/>
      <c r="R692" s="28" t="s">
        <v>79</v>
      </c>
      <c r="S692" s="28"/>
      <c r="T692" s="28" t="s">
        <v>79</v>
      </c>
      <c r="U692" s="28"/>
      <c r="V692" s="28" t="s">
        <v>79</v>
      </c>
      <c r="W692" s="28"/>
      <c r="X692" s="28" t="s">
        <v>79</v>
      </c>
      <c r="Y692" s="28"/>
      <c r="Z692" s="27" t="s">
        <v>79</v>
      </c>
      <c r="AA692" s="29">
        <v>1</v>
      </c>
      <c r="AB692" s="29" t="s">
        <v>88</v>
      </c>
      <c r="AC692" s="30">
        <f>K692*AA692</f>
        <v>478</v>
      </c>
      <c r="AD692" s="31" t="str">
        <f>AD690</f>
        <v>M</v>
      </c>
    </row>
    <row r="693" spans="1:30" x14ac:dyDescent="0.25">
      <c r="A693" s="24" t="s">
        <v>263</v>
      </c>
      <c r="B693" s="25" t="s">
        <v>273</v>
      </c>
      <c r="C693" s="26"/>
      <c r="D693" s="27" t="s">
        <v>79</v>
      </c>
      <c r="E693" s="27"/>
      <c r="F693" s="28" t="s">
        <v>79</v>
      </c>
      <c r="G693" s="27"/>
      <c r="H693" s="28" t="s">
        <v>79</v>
      </c>
      <c r="I693" s="28"/>
      <c r="J693" s="28" t="s">
        <v>79</v>
      </c>
      <c r="K693" s="28">
        <v>207</v>
      </c>
      <c r="L693" s="28" t="s">
        <v>79</v>
      </c>
      <c r="M693" s="28"/>
      <c r="N693" s="28" t="s">
        <v>79</v>
      </c>
      <c r="O693" s="28"/>
      <c r="P693" s="28" t="s">
        <v>79</v>
      </c>
      <c r="Q693" s="28"/>
      <c r="R693" s="28" t="s">
        <v>79</v>
      </c>
      <c r="S693" s="28"/>
      <c r="T693" s="28" t="s">
        <v>79</v>
      </c>
      <c r="U693" s="28"/>
      <c r="V693" s="28" t="s">
        <v>79</v>
      </c>
      <c r="W693" s="28"/>
      <c r="X693" s="28" t="s">
        <v>79</v>
      </c>
      <c r="Y693" s="28"/>
      <c r="Z693" s="27" t="s">
        <v>79</v>
      </c>
      <c r="AA693" s="29">
        <v>1</v>
      </c>
      <c r="AB693" s="29" t="s">
        <v>88</v>
      </c>
      <c r="AC693" s="30">
        <f t="shared" ref="AC693:AC697" si="87">K693*AA693</f>
        <v>207</v>
      </c>
      <c r="AD693" s="31" t="str">
        <f>AD692</f>
        <v>M</v>
      </c>
    </row>
    <row r="694" spans="1:30" x14ac:dyDescent="0.25">
      <c r="A694" s="24" t="s">
        <v>263</v>
      </c>
      <c r="B694" s="25" t="s">
        <v>260</v>
      </c>
      <c r="C694" s="26"/>
      <c r="D694" s="27" t="s">
        <v>79</v>
      </c>
      <c r="E694" s="27"/>
      <c r="F694" s="28" t="s">
        <v>79</v>
      </c>
      <c r="G694" s="27"/>
      <c r="H694" s="28" t="s">
        <v>79</v>
      </c>
      <c r="I694" s="28"/>
      <c r="J694" s="28" t="s">
        <v>79</v>
      </c>
      <c r="K694" s="28">
        <v>82</v>
      </c>
      <c r="L694" s="28" t="s">
        <v>79</v>
      </c>
      <c r="M694" s="28"/>
      <c r="N694" s="28" t="s">
        <v>79</v>
      </c>
      <c r="O694" s="28"/>
      <c r="P694" s="28" t="s">
        <v>79</v>
      </c>
      <c r="Q694" s="28"/>
      <c r="R694" s="28" t="s">
        <v>79</v>
      </c>
      <c r="S694" s="28"/>
      <c r="T694" s="28" t="s">
        <v>79</v>
      </c>
      <c r="U694" s="28"/>
      <c r="V694" s="28" t="s">
        <v>79</v>
      </c>
      <c r="W694" s="28"/>
      <c r="X694" s="28" t="s">
        <v>79</v>
      </c>
      <c r="Y694" s="28"/>
      <c r="Z694" s="27" t="s">
        <v>79</v>
      </c>
      <c r="AA694" s="29">
        <v>1</v>
      </c>
      <c r="AB694" s="29" t="s">
        <v>88</v>
      </c>
      <c r="AC694" s="30">
        <f t="shared" si="87"/>
        <v>82</v>
      </c>
      <c r="AD694" s="31" t="str">
        <f t="shared" ref="AD694:AD697" si="88">AD693</f>
        <v>M</v>
      </c>
    </row>
    <row r="695" spans="1:30" x14ac:dyDescent="0.25">
      <c r="A695" s="24" t="s">
        <v>263</v>
      </c>
      <c r="B695" s="25" t="s">
        <v>261</v>
      </c>
      <c r="C695" s="26"/>
      <c r="D695" s="27" t="s">
        <v>79</v>
      </c>
      <c r="E695" s="27"/>
      <c r="F695" s="28" t="s">
        <v>79</v>
      </c>
      <c r="G695" s="27"/>
      <c r="H695" s="28" t="s">
        <v>79</v>
      </c>
      <c r="I695" s="28"/>
      <c r="J695" s="28" t="s">
        <v>79</v>
      </c>
      <c r="K695" s="28">
        <v>43</v>
      </c>
      <c r="L695" s="28" t="s">
        <v>79</v>
      </c>
      <c r="M695" s="28"/>
      <c r="N695" s="28" t="s">
        <v>79</v>
      </c>
      <c r="O695" s="28"/>
      <c r="P695" s="28" t="s">
        <v>79</v>
      </c>
      <c r="Q695" s="28"/>
      <c r="R695" s="28" t="s">
        <v>79</v>
      </c>
      <c r="S695" s="28"/>
      <c r="T695" s="28" t="s">
        <v>79</v>
      </c>
      <c r="U695" s="28"/>
      <c r="V695" s="28" t="s">
        <v>79</v>
      </c>
      <c r="W695" s="28"/>
      <c r="X695" s="28" t="s">
        <v>79</v>
      </c>
      <c r="Y695" s="28"/>
      <c r="Z695" s="27" t="s">
        <v>79</v>
      </c>
      <c r="AA695" s="29">
        <v>1</v>
      </c>
      <c r="AB695" s="29" t="s">
        <v>88</v>
      </c>
      <c r="AC695" s="30">
        <f t="shared" si="87"/>
        <v>43</v>
      </c>
      <c r="AD695" s="31" t="str">
        <f t="shared" si="88"/>
        <v>M</v>
      </c>
    </row>
    <row r="696" spans="1:30" x14ac:dyDescent="0.25">
      <c r="A696" s="24" t="s">
        <v>263</v>
      </c>
      <c r="B696" s="25" t="s">
        <v>274</v>
      </c>
      <c r="C696" s="26"/>
      <c r="D696" s="27" t="s">
        <v>79</v>
      </c>
      <c r="E696" s="27"/>
      <c r="F696" s="28" t="s">
        <v>79</v>
      </c>
      <c r="G696" s="27"/>
      <c r="H696" s="28" t="s">
        <v>79</v>
      </c>
      <c r="I696" s="28"/>
      <c r="J696" s="28" t="s">
        <v>79</v>
      </c>
      <c r="K696" s="28">
        <v>350</v>
      </c>
      <c r="L696" s="28" t="s">
        <v>79</v>
      </c>
      <c r="M696" s="28"/>
      <c r="N696" s="28" t="s">
        <v>79</v>
      </c>
      <c r="O696" s="28"/>
      <c r="P696" s="28" t="s">
        <v>79</v>
      </c>
      <c r="Q696" s="28"/>
      <c r="R696" s="28" t="s">
        <v>79</v>
      </c>
      <c r="S696" s="28"/>
      <c r="T696" s="28" t="s">
        <v>79</v>
      </c>
      <c r="U696" s="28"/>
      <c r="V696" s="28" t="s">
        <v>79</v>
      </c>
      <c r="W696" s="28"/>
      <c r="X696" s="28" t="s">
        <v>79</v>
      </c>
      <c r="Y696" s="28"/>
      <c r="Z696" s="27" t="s">
        <v>79</v>
      </c>
      <c r="AA696" s="29">
        <v>1</v>
      </c>
      <c r="AB696" s="29" t="s">
        <v>88</v>
      </c>
      <c r="AC696" s="30">
        <f t="shared" si="87"/>
        <v>350</v>
      </c>
      <c r="AD696" s="31" t="str">
        <f t="shared" si="88"/>
        <v>M</v>
      </c>
    </row>
    <row r="697" spans="1:30" x14ac:dyDescent="0.25">
      <c r="A697" s="24" t="s">
        <v>263</v>
      </c>
      <c r="B697" s="25" t="s">
        <v>262</v>
      </c>
      <c r="C697" s="26"/>
      <c r="D697" s="27" t="s">
        <v>79</v>
      </c>
      <c r="E697" s="27"/>
      <c r="F697" s="28" t="s">
        <v>79</v>
      </c>
      <c r="G697" s="27"/>
      <c r="H697" s="28" t="s">
        <v>79</v>
      </c>
      <c r="I697" s="28"/>
      <c r="J697" s="28" t="s">
        <v>79</v>
      </c>
      <c r="K697" s="28">
        <v>23</v>
      </c>
      <c r="L697" s="28" t="s">
        <v>79</v>
      </c>
      <c r="M697" s="28"/>
      <c r="N697" s="28" t="s">
        <v>79</v>
      </c>
      <c r="O697" s="28"/>
      <c r="P697" s="28" t="s">
        <v>79</v>
      </c>
      <c r="Q697" s="28"/>
      <c r="R697" s="28" t="s">
        <v>79</v>
      </c>
      <c r="S697" s="28"/>
      <c r="T697" s="28" t="s">
        <v>79</v>
      </c>
      <c r="U697" s="28"/>
      <c r="V697" s="28" t="s">
        <v>79</v>
      </c>
      <c r="W697" s="28"/>
      <c r="X697" s="28" t="s">
        <v>79</v>
      </c>
      <c r="Y697" s="28"/>
      <c r="Z697" s="27" t="s">
        <v>79</v>
      </c>
      <c r="AA697" s="29">
        <v>1</v>
      </c>
      <c r="AB697" s="29" t="s">
        <v>88</v>
      </c>
      <c r="AC697" s="30">
        <f t="shared" si="87"/>
        <v>23</v>
      </c>
      <c r="AD697" s="31" t="str">
        <f t="shared" si="88"/>
        <v>M</v>
      </c>
    </row>
    <row r="698" spans="1:30" x14ac:dyDescent="0.25">
      <c r="A698" s="200"/>
      <c r="B698" s="201"/>
      <c r="C698" s="201"/>
      <c r="D698" s="201"/>
      <c r="E698" s="201"/>
      <c r="F698" s="201"/>
      <c r="G698" s="201"/>
      <c r="H698" s="201"/>
      <c r="I698" s="201"/>
      <c r="J698" s="201"/>
      <c r="K698" s="201"/>
      <c r="L698" s="201"/>
      <c r="M698" s="201"/>
      <c r="N698" s="201"/>
      <c r="O698" s="201"/>
      <c r="P698" s="201"/>
      <c r="Q698" s="201"/>
      <c r="R698" s="201"/>
      <c r="S698" s="201"/>
      <c r="T698" s="201"/>
      <c r="U698" s="201"/>
      <c r="V698" s="201"/>
      <c r="W698" s="201"/>
      <c r="X698" s="201"/>
      <c r="Y698" s="201"/>
      <c r="Z698" s="201"/>
      <c r="AA698" s="202"/>
      <c r="AB698" s="201"/>
      <c r="AC698" s="201"/>
      <c r="AD698" s="203"/>
    </row>
    <row r="699" spans="1:30" x14ac:dyDescent="0.25">
      <c r="A699" s="204" t="str">
        <f>'MEMÓRIA DE CÁLCULO - MC'!A151</f>
        <v>11.3</v>
      </c>
      <c r="B699" s="188" t="str">
        <f>VLOOKUP(A699,'MEMÓRIA DE CÁLCULO - MC'!$A$8:$J$199,4,FALSE())</f>
        <v>REATERRO MANUAL DE VALAS, COM PLACA VIBRATÓRIA. AF_08/2023</v>
      </c>
      <c r="C699" s="189"/>
      <c r="D699" s="189"/>
      <c r="E699" s="189"/>
      <c r="F699" s="189"/>
      <c r="G699" s="189"/>
      <c r="H699" s="189"/>
      <c r="I699" s="189"/>
      <c r="J699" s="189"/>
      <c r="K699" s="189"/>
      <c r="L699" s="189"/>
      <c r="M699" s="189"/>
      <c r="N699" s="189"/>
      <c r="O699" s="189"/>
      <c r="P699" s="189"/>
      <c r="Q699" s="189"/>
      <c r="R699" s="189"/>
      <c r="S699" s="189"/>
      <c r="T699" s="189"/>
      <c r="U699" s="189"/>
      <c r="V699" s="189"/>
      <c r="W699" s="189"/>
      <c r="X699" s="189"/>
      <c r="Y699" s="189"/>
      <c r="Z699" s="189"/>
      <c r="AA699" s="205"/>
      <c r="AB699" s="207" t="s">
        <v>90</v>
      </c>
      <c r="AC699" s="207">
        <f>SUM(AC701:AC706)</f>
        <v>8.8724999999999987</v>
      </c>
      <c r="AD699" s="199" t="str">
        <f>VLOOKUP(A699,'MEMÓRIA DE CÁLCULO - MC'!$A$8:$J$199,6,FALSE())</f>
        <v>M3</v>
      </c>
    </row>
    <row r="700" spans="1:30" x14ac:dyDescent="0.25">
      <c r="A700" s="204"/>
      <c r="B700" s="191"/>
      <c r="C700" s="192"/>
      <c r="D700" s="192"/>
      <c r="E700" s="192"/>
      <c r="F700" s="192"/>
      <c r="G700" s="192"/>
      <c r="H700" s="192"/>
      <c r="I700" s="192"/>
      <c r="J700" s="192"/>
      <c r="K700" s="192"/>
      <c r="L700" s="192"/>
      <c r="M700" s="192"/>
      <c r="N700" s="192"/>
      <c r="O700" s="192"/>
      <c r="P700" s="192"/>
      <c r="Q700" s="192"/>
      <c r="R700" s="192"/>
      <c r="S700" s="192"/>
      <c r="T700" s="192"/>
      <c r="U700" s="192"/>
      <c r="V700" s="192"/>
      <c r="W700" s="192"/>
      <c r="X700" s="192"/>
      <c r="Y700" s="192"/>
      <c r="Z700" s="192"/>
      <c r="AA700" s="206"/>
      <c r="AB700" s="207"/>
      <c r="AC700" s="207"/>
      <c r="AD700" s="199"/>
    </row>
    <row r="701" spans="1:30" x14ac:dyDescent="0.25">
      <c r="A701" s="24" t="s">
        <v>263</v>
      </c>
      <c r="B701" s="25" t="s">
        <v>259</v>
      </c>
      <c r="C701" s="26"/>
      <c r="D701" s="27" t="s">
        <v>79</v>
      </c>
      <c r="E701" s="27">
        <v>0.05</v>
      </c>
      <c r="F701" s="28" t="s">
        <v>79</v>
      </c>
      <c r="G701" s="27">
        <v>0.15</v>
      </c>
      <c r="H701" s="28" t="s">
        <v>79</v>
      </c>
      <c r="I701" s="28"/>
      <c r="J701" s="28" t="s">
        <v>79</v>
      </c>
      <c r="K701" s="28">
        <v>478</v>
      </c>
      <c r="L701" s="28" t="s">
        <v>79</v>
      </c>
      <c r="M701" s="28"/>
      <c r="N701" s="28" t="s">
        <v>79</v>
      </c>
      <c r="O701" s="28">
        <f>K701*G701*E701</f>
        <v>3.5850000000000004</v>
      </c>
      <c r="P701" s="28" t="s">
        <v>79</v>
      </c>
      <c r="Q701" s="28"/>
      <c r="R701" s="28" t="s">
        <v>79</v>
      </c>
      <c r="S701" s="28"/>
      <c r="T701" s="28" t="s">
        <v>79</v>
      </c>
      <c r="U701" s="28"/>
      <c r="V701" s="28" t="s">
        <v>79</v>
      </c>
      <c r="W701" s="28"/>
      <c r="X701" s="28" t="s">
        <v>79</v>
      </c>
      <c r="Y701" s="28"/>
      <c r="Z701" s="27" t="s">
        <v>79</v>
      </c>
      <c r="AA701" s="29">
        <v>1</v>
      </c>
      <c r="AB701" s="29" t="s">
        <v>88</v>
      </c>
      <c r="AC701" s="30">
        <f>O701*AA701</f>
        <v>3.5850000000000004</v>
      </c>
      <c r="AD701" s="31" t="str">
        <f>AD699</f>
        <v>M3</v>
      </c>
    </row>
    <row r="702" spans="1:30" x14ac:dyDescent="0.25">
      <c r="A702" s="24" t="s">
        <v>263</v>
      </c>
      <c r="B702" s="25" t="s">
        <v>273</v>
      </c>
      <c r="C702" s="26"/>
      <c r="D702" s="27" t="s">
        <v>79</v>
      </c>
      <c r="E702" s="27">
        <v>0.05</v>
      </c>
      <c r="F702" s="28" t="s">
        <v>79</v>
      </c>
      <c r="G702" s="27">
        <v>0.15</v>
      </c>
      <c r="H702" s="28" t="s">
        <v>79</v>
      </c>
      <c r="I702" s="28"/>
      <c r="J702" s="28" t="s">
        <v>79</v>
      </c>
      <c r="K702" s="28">
        <v>207</v>
      </c>
      <c r="L702" s="28" t="s">
        <v>79</v>
      </c>
      <c r="M702" s="28"/>
      <c r="N702" s="28" t="s">
        <v>79</v>
      </c>
      <c r="O702" s="28">
        <f t="shared" ref="O702:O706" si="89">K702*G702*E702</f>
        <v>1.5525</v>
      </c>
      <c r="P702" s="28" t="s">
        <v>79</v>
      </c>
      <c r="Q702" s="28"/>
      <c r="R702" s="28" t="s">
        <v>79</v>
      </c>
      <c r="S702" s="28"/>
      <c r="T702" s="28" t="s">
        <v>79</v>
      </c>
      <c r="U702" s="28"/>
      <c r="V702" s="28" t="s">
        <v>79</v>
      </c>
      <c r="W702" s="28"/>
      <c r="X702" s="28" t="s">
        <v>79</v>
      </c>
      <c r="Y702" s="28"/>
      <c r="Z702" s="27" t="s">
        <v>79</v>
      </c>
      <c r="AA702" s="29">
        <v>1</v>
      </c>
      <c r="AB702" s="29" t="s">
        <v>88</v>
      </c>
      <c r="AC702" s="30">
        <f t="shared" ref="AC702:AC706" si="90">O702*AA702</f>
        <v>1.5525</v>
      </c>
      <c r="AD702" s="31" t="str">
        <f>AD701</f>
        <v>M3</v>
      </c>
    </row>
    <row r="703" spans="1:30" x14ac:dyDescent="0.25">
      <c r="A703" s="24" t="s">
        <v>263</v>
      </c>
      <c r="B703" s="25" t="s">
        <v>260</v>
      </c>
      <c r="C703" s="26"/>
      <c r="D703" s="27" t="s">
        <v>79</v>
      </c>
      <c r="E703" s="27">
        <v>0.05</v>
      </c>
      <c r="F703" s="28" t="s">
        <v>79</v>
      </c>
      <c r="G703" s="27">
        <v>0.15</v>
      </c>
      <c r="H703" s="28" t="s">
        <v>79</v>
      </c>
      <c r="I703" s="28"/>
      <c r="J703" s="28" t="s">
        <v>79</v>
      </c>
      <c r="K703" s="28">
        <v>82</v>
      </c>
      <c r="L703" s="28" t="s">
        <v>79</v>
      </c>
      <c r="M703" s="28"/>
      <c r="N703" s="28" t="s">
        <v>79</v>
      </c>
      <c r="O703" s="28">
        <f t="shared" si="89"/>
        <v>0.61499999999999999</v>
      </c>
      <c r="P703" s="28" t="s">
        <v>79</v>
      </c>
      <c r="Q703" s="28"/>
      <c r="R703" s="28" t="s">
        <v>79</v>
      </c>
      <c r="S703" s="28"/>
      <c r="T703" s="28" t="s">
        <v>79</v>
      </c>
      <c r="U703" s="28"/>
      <c r="V703" s="28" t="s">
        <v>79</v>
      </c>
      <c r="W703" s="28"/>
      <c r="X703" s="28" t="s">
        <v>79</v>
      </c>
      <c r="Y703" s="28"/>
      <c r="Z703" s="27" t="s">
        <v>79</v>
      </c>
      <c r="AA703" s="29">
        <v>1</v>
      </c>
      <c r="AB703" s="29" t="s">
        <v>88</v>
      </c>
      <c r="AC703" s="30">
        <f t="shared" si="90"/>
        <v>0.61499999999999999</v>
      </c>
      <c r="AD703" s="31" t="str">
        <f t="shared" ref="AD703:AD706" si="91">AD702</f>
        <v>M3</v>
      </c>
    </row>
    <row r="704" spans="1:30" x14ac:dyDescent="0.25">
      <c r="A704" s="24" t="s">
        <v>263</v>
      </c>
      <c r="B704" s="25" t="s">
        <v>261</v>
      </c>
      <c r="C704" s="26"/>
      <c r="D704" s="27" t="s">
        <v>79</v>
      </c>
      <c r="E704" s="27">
        <v>0.05</v>
      </c>
      <c r="F704" s="28" t="s">
        <v>79</v>
      </c>
      <c r="G704" s="27">
        <v>0.15</v>
      </c>
      <c r="H704" s="28" t="s">
        <v>79</v>
      </c>
      <c r="I704" s="28"/>
      <c r="J704" s="28" t="s">
        <v>79</v>
      </c>
      <c r="K704" s="28">
        <v>43</v>
      </c>
      <c r="L704" s="28" t="s">
        <v>79</v>
      </c>
      <c r="M704" s="28"/>
      <c r="N704" s="28" t="s">
        <v>79</v>
      </c>
      <c r="O704" s="28">
        <f t="shared" si="89"/>
        <v>0.32250000000000001</v>
      </c>
      <c r="P704" s="28" t="s">
        <v>79</v>
      </c>
      <c r="Q704" s="28"/>
      <c r="R704" s="28" t="s">
        <v>79</v>
      </c>
      <c r="S704" s="28"/>
      <c r="T704" s="28" t="s">
        <v>79</v>
      </c>
      <c r="U704" s="28"/>
      <c r="V704" s="28" t="s">
        <v>79</v>
      </c>
      <c r="W704" s="28"/>
      <c r="X704" s="28" t="s">
        <v>79</v>
      </c>
      <c r="Y704" s="28"/>
      <c r="Z704" s="27" t="s">
        <v>79</v>
      </c>
      <c r="AA704" s="29">
        <v>1</v>
      </c>
      <c r="AB704" s="29" t="s">
        <v>88</v>
      </c>
      <c r="AC704" s="30">
        <f t="shared" si="90"/>
        <v>0.32250000000000001</v>
      </c>
      <c r="AD704" s="31" t="str">
        <f t="shared" si="91"/>
        <v>M3</v>
      </c>
    </row>
    <row r="705" spans="1:30" x14ac:dyDescent="0.25">
      <c r="A705" s="24" t="s">
        <v>263</v>
      </c>
      <c r="B705" s="25" t="s">
        <v>274</v>
      </c>
      <c r="C705" s="26"/>
      <c r="D705" s="27" t="s">
        <v>79</v>
      </c>
      <c r="E705" s="27">
        <v>0.05</v>
      </c>
      <c r="F705" s="28" t="s">
        <v>79</v>
      </c>
      <c r="G705" s="27">
        <v>0.15</v>
      </c>
      <c r="H705" s="28" t="s">
        <v>79</v>
      </c>
      <c r="I705" s="28"/>
      <c r="J705" s="28" t="s">
        <v>79</v>
      </c>
      <c r="K705" s="28">
        <v>350</v>
      </c>
      <c r="L705" s="28" t="s">
        <v>79</v>
      </c>
      <c r="M705" s="28"/>
      <c r="N705" s="28" t="s">
        <v>79</v>
      </c>
      <c r="O705" s="28">
        <f t="shared" si="89"/>
        <v>2.625</v>
      </c>
      <c r="P705" s="28" t="s">
        <v>79</v>
      </c>
      <c r="Q705" s="28"/>
      <c r="R705" s="28" t="s">
        <v>79</v>
      </c>
      <c r="S705" s="28"/>
      <c r="T705" s="28" t="s">
        <v>79</v>
      </c>
      <c r="U705" s="28"/>
      <c r="V705" s="28" t="s">
        <v>79</v>
      </c>
      <c r="W705" s="28"/>
      <c r="X705" s="28" t="s">
        <v>79</v>
      </c>
      <c r="Y705" s="28"/>
      <c r="Z705" s="27" t="s">
        <v>79</v>
      </c>
      <c r="AA705" s="29">
        <v>1</v>
      </c>
      <c r="AB705" s="29" t="s">
        <v>88</v>
      </c>
      <c r="AC705" s="30">
        <f t="shared" si="90"/>
        <v>2.625</v>
      </c>
      <c r="AD705" s="31" t="str">
        <f t="shared" si="91"/>
        <v>M3</v>
      </c>
    </row>
    <row r="706" spans="1:30" x14ac:dyDescent="0.25">
      <c r="A706" s="24" t="s">
        <v>263</v>
      </c>
      <c r="B706" s="25" t="s">
        <v>262</v>
      </c>
      <c r="C706" s="26"/>
      <c r="D706" s="27" t="s">
        <v>79</v>
      </c>
      <c r="E706" s="27">
        <v>0.05</v>
      </c>
      <c r="F706" s="28" t="s">
        <v>79</v>
      </c>
      <c r="G706" s="27">
        <v>0.15</v>
      </c>
      <c r="H706" s="28" t="s">
        <v>79</v>
      </c>
      <c r="I706" s="28"/>
      <c r="J706" s="28" t="s">
        <v>79</v>
      </c>
      <c r="K706" s="28">
        <v>23</v>
      </c>
      <c r="L706" s="28" t="s">
        <v>79</v>
      </c>
      <c r="M706" s="28"/>
      <c r="N706" s="28" t="s">
        <v>79</v>
      </c>
      <c r="O706" s="28">
        <f t="shared" si="89"/>
        <v>0.17249999999999999</v>
      </c>
      <c r="P706" s="28" t="s">
        <v>79</v>
      </c>
      <c r="Q706" s="28"/>
      <c r="R706" s="28" t="s">
        <v>79</v>
      </c>
      <c r="S706" s="28"/>
      <c r="T706" s="28" t="s">
        <v>79</v>
      </c>
      <c r="U706" s="28"/>
      <c r="V706" s="28" t="s">
        <v>79</v>
      </c>
      <c r="W706" s="28"/>
      <c r="X706" s="28" t="s">
        <v>79</v>
      </c>
      <c r="Y706" s="28"/>
      <c r="Z706" s="27" t="s">
        <v>79</v>
      </c>
      <c r="AA706" s="29">
        <v>1</v>
      </c>
      <c r="AB706" s="29" t="s">
        <v>88</v>
      </c>
      <c r="AC706" s="30">
        <f t="shared" si="90"/>
        <v>0.17249999999999999</v>
      </c>
      <c r="AD706" s="31" t="str">
        <f t="shared" si="91"/>
        <v>M3</v>
      </c>
    </row>
    <row r="707" spans="1:30" x14ac:dyDescent="0.25">
      <c r="A707" s="200"/>
      <c r="B707" s="201"/>
      <c r="C707" s="201"/>
      <c r="D707" s="201"/>
      <c r="E707" s="201"/>
      <c r="F707" s="201"/>
      <c r="G707" s="201"/>
      <c r="H707" s="201"/>
      <c r="I707" s="201"/>
      <c r="J707" s="201"/>
      <c r="K707" s="201"/>
      <c r="L707" s="201"/>
      <c r="M707" s="201"/>
      <c r="N707" s="201"/>
      <c r="O707" s="201"/>
      <c r="P707" s="201"/>
      <c r="Q707" s="201"/>
      <c r="R707" s="201"/>
      <c r="S707" s="201"/>
      <c r="T707" s="201"/>
      <c r="U707" s="201"/>
      <c r="V707" s="201"/>
      <c r="W707" s="201"/>
      <c r="X707" s="201"/>
      <c r="Y707" s="201"/>
      <c r="Z707" s="201"/>
      <c r="AA707" s="202"/>
      <c r="AB707" s="201"/>
      <c r="AC707" s="201"/>
      <c r="AD707" s="203"/>
    </row>
    <row r="708" spans="1:30" x14ac:dyDescent="0.25">
      <c r="A708" s="204" t="str">
        <f>'MEMÓRIA DE CÁLCULO - MC'!A152</f>
        <v>11.4</v>
      </c>
      <c r="B708" s="188" t="str">
        <f>VLOOKUP(A708,'MEMÓRIA DE CÁLCULO - MC'!$A$8:$J$199,4,FALSE())</f>
        <v>RECOMPOSIÇÃO DE REVESTIMENTO EM CONCRETO ASFÁLTICO (AQUISIÇÃO EM USINA), PARA O FECHAMENTO DE VALAS - INCLUSO DEMOLIÇÃO DO PAVIMENTO. AF_12/2020</v>
      </c>
      <c r="C708" s="189"/>
      <c r="D708" s="189"/>
      <c r="E708" s="189"/>
      <c r="F708" s="189"/>
      <c r="G708" s="189"/>
      <c r="H708" s="189"/>
      <c r="I708" s="189"/>
      <c r="J708" s="189"/>
      <c r="K708" s="189"/>
      <c r="L708" s="189"/>
      <c r="M708" s="189"/>
      <c r="N708" s="189"/>
      <c r="O708" s="189"/>
      <c r="P708" s="189"/>
      <c r="Q708" s="189"/>
      <c r="R708" s="189"/>
      <c r="S708" s="189"/>
      <c r="T708" s="189"/>
      <c r="U708" s="189"/>
      <c r="V708" s="189"/>
      <c r="W708" s="189"/>
      <c r="X708" s="189"/>
      <c r="Y708" s="189"/>
      <c r="Z708" s="189"/>
      <c r="AA708" s="205"/>
      <c r="AB708" s="207" t="s">
        <v>90</v>
      </c>
      <c r="AC708" s="207">
        <f>SUM(AC710:AC712)</f>
        <v>92.06</v>
      </c>
      <c r="AD708" s="199" t="str">
        <f>VLOOKUP(A708,'MEMÓRIA DE CÁLCULO - MC'!$A$8:$J$199,6,FALSE())</f>
        <v>M3</v>
      </c>
    </row>
    <row r="709" spans="1:30" x14ac:dyDescent="0.25">
      <c r="A709" s="204"/>
      <c r="B709" s="191"/>
      <c r="C709" s="192"/>
      <c r="D709" s="192"/>
      <c r="E709" s="192"/>
      <c r="F709" s="192"/>
      <c r="G709" s="192"/>
      <c r="H709" s="192"/>
      <c r="I709" s="192"/>
      <c r="J709" s="192"/>
      <c r="K709" s="192"/>
      <c r="L709" s="192"/>
      <c r="M709" s="192"/>
      <c r="N709" s="192"/>
      <c r="O709" s="192"/>
      <c r="P709" s="192"/>
      <c r="Q709" s="192"/>
      <c r="R709" s="192"/>
      <c r="S709" s="192"/>
      <c r="T709" s="192"/>
      <c r="U709" s="192"/>
      <c r="V709" s="192"/>
      <c r="W709" s="192"/>
      <c r="X709" s="192"/>
      <c r="Y709" s="192"/>
      <c r="Z709" s="192"/>
      <c r="AA709" s="206"/>
      <c r="AB709" s="207"/>
      <c r="AC709" s="207"/>
      <c r="AD709" s="199"/>
    </row>
    <row r="710" spans="1:30" x14ac:dyDescent="0.25">
      <c r="A710" s="24" t="s">
        <v>263</v>
      </c>
      <c r="B710" s="25" t="s">
        <v>259</v>
      </c>
      <c r="C710" s="26"/>
      <c r="D710" s="27" t="s">
        <v>79</v>
      </c>
      <c r="E710" s="27">
        <v>0.3</v>
      </c>
      <c r="F710" s="28" t="s">
        <v>79</v>
      </c>
      <c r="G710" s="27">
        <v>0.15</v>
      </c>
      <c r="H710" s="28" t="s">
        <v>79</v>
      </c>
      <c r="I710" s="28"/>
      <c r="J710" s="28" t="s">
        <v>79</v>
      </c>
      <c r="K710" s="28">
        <v>478</v>
      </c>
      <c r="L710" s="28" t="s">
        <v>79</v>
      </c>
      <c r="M710" s="28"/>
      <c r="N710" s="28" t="s">
        <v>79</v>
      </c>
      <c r="O710" s="28">
        <f>K710*G710*E710</f>
        <v>21.51</v>
      </c>
      <c r="P710" s="28" t="s">
        <v>79</v>
      </c>
      <c r="Q710" s="28"/>
      <c r="R710" s="28" t="s">
        <v>79</v>
      </c>
      <c r="S710" s="28"/>
      <c r="T710" s="28" t="s">
        <v>79</v>
      </c>
      <c r="U710" s="28"/>
      <c r="V710" s="28" t="s">
        <v>79</v>
      </c>
      <c r="W710" s="28"/>
      <c r="X710" s="28" t="s">
        <v>79</v>
      </c>
      <c r="Y710" s="28"/>
      <c r="Z710" s="27" t="s">
        <v>79</v>
      </c>
      <c r="AA710" s="29">
        <v>1</v>
      </c>
      <c r="AB710" s="29" t="s">
        <v>88</v>
      </c>
      <c r="AC710" s="30">
        <f>O710*AA710</f>
        <v>21.51</v>
      </c>
      <c r="AD710" s="31" t="str">
        <f>AD708</f>
        <v>M3</v>
      </c>
    </row>
    <row r="711" spans="1:30" x14ac:dyDescent="0.25">
      <c r="A711" s="24"/>
      <c r="B711" s="25" t="s">
        <v>264</v>
      </c>
      <c r="C711" s="26"/>
      <c r="D711" s="27" t="s">
        <v>79</v>
      </c>
      <c r="E711" s="27"/>
      <c r="F711" s="28" t="s">
        <v>79</v>
      </c>
      <c r="G711" s="27">
        <v>0.1</v>
      </c>
      <c r="H711" s="28" t="s">
        <v>79</v>
      </c>
      <c r="I711" s="28">
        <v>336.5</v>
      </c>
      <c r="J711" s="28" t="s">
        <v>79</v>
      </c>
      <c r="K711" s="28"/>
      <c r="L711" s="28" t="s">
        <v>79</v>
      </c>
      <c r="M711" s="28"/>
      <c r="N711" s="28" t="s">
        <v>79</v>
      </c>
      <c r="O711" s="28">
        <f>G711*I711</f>
        <v>33.65</v>
      </c>
      <c r="P711" s="28" t="s">
        <v>79</v>
      </c>
      <c r="Q711" s="28"/>
      <c r="R711" s="28" t="s">
        <v>79</v>
      </c>
      <c r="S711" s="28"/>
      <c r="T711" s="28" t="s">
        <v>79</v>
      </c>
      <c r="U711" s="28"/>
      <c r="V711" s="28" t="s">
        <v>79</v>
      </c>
      <c r="W711" s="28"/>
      <c r="X711" s="28" t="s">
        <v>79</v>
      </c>
      <c r="Y711" s="28"/>
      <c r="Z711" s="27" t="s">
        <v>79</v>
      </c>
      <c r="AA711" s="29">
        <v>1</v>
      </c>
      <c r="AB711" s="29" t="s">
        <v>88</v>
      </c>
      <c r="AC711" s="30">
        <f>O711*AA711</f>
        <v>33.65</v>
      </c>
      <c r="AD711" s="31">
        <f>AD709</f>
        <v>0</v>
      </c>
    </row>
    <row r="712" spans="1:30" x14ac:dyDescent="0.25">
      <c r="A712" s="24"/>
      <c r="B712" s="25" t="s">
        <v>265</v>
      </c>
      <c r="C712" s="26"/>
      <c r="D712" s="27" t="s">
        <v>79</v>
      </c>
      <c r="E712" s="27"/>
      <c r="F712" s="28" t="s">
        <v>79</v>
      </c>
      <c r="G712" s="27">
        <v>0.1</v>
      </c>
      <c r="H712" s="28" t="s">
        <v>79</v>
      </c>
      <c r="I712" s="28">
        <v>369</v>
      </c>
      <c r="J712" s="28" t="s">
        <v>79</v>
      </c>
      <c r="K712" s="28"/>
      <c r="L712" s="28" t="s">
        <v>79</v>
      </c>
      <c r="M712" s="28"/>
      <c r="N712" s="28" t="s">
        <v>79</v>
      </c>
      <c r="O712" s="28">
        <f>G712*I712</f>
        <v>36.9</v>
      </c>
      <c r="P712" s="28" t="s">
        <v>79</v>
      </c>
      <c r="Q712" s="28"/>
      <c r="R712" s="28" t="s">
        <v>79</v>
      </c>
      <c r="S712" s="28"/>
      <c r="T712" s="28" t="s">
        <v>79</v>
      </c>
      <c r="U712" s="28"/>
      <c r="V712" s="28" t="s">
        <v>79</v>
      </c>
      <c r="W712" s="28"/>
      <c r="X712" s="28" t="s">
        <v>79</v>
      </c>
      <c r="Y712" s="28"/>
      <c r="Z712" s="27" t="s">
        <v>79</v>
      </c>
      <c r="AA712" s="29">
        <v>1</v>
      </c>
      <c r="AB712" s="29" t="s">
        <v>88</v>
      </c>
      <c r="AC712" s="30">
        <f>O712*AA712</f>
        <v>36.9</v>
      </c>
      <c r="AD712" s="31" t="str">
        <f>AD710</f>
        <v>M3</v>
      </c>
    </row>
    <row r="713" spans="1:30" x14ac:dyDescent="0.25">
      <c r="A713" s="200"/>
      <c r="B713" s="201"/>
      <c r="C713" s="201"/>
      <c r="D713" s="201"/>
      <c r="E713" s="201"/>
      <c r="F713" s="201"/>
      <c r="G713" s="201"/>
      <c r="H713" s="201"/>
      <c r="I713" s="201"/>
      <c r="J713" s="201"/>
      <c r="K713" s="201"/>
      <c r="L713" s="201"/>
      <c r="M713" s="201"/>
      <c r="N713" s="201"/>
      <c r="O713" s="201"/>
      <c r="P713" s="201"/>
      <c r="Q713" s="201"/>
      <c r="R713" s="201"/>
      <c r="S713" s="201"/>
      <c r="T713" s="201"/>
      <c r="U713" s="201"/>
      <c r="V713" s="201"/>
      <c r="W713" s="201"/>
      <c r="X713" s="201"/>
      <c r="Y713" s="201"/>
      <c r="Z713" s="201"/>
      <c r="AA713" s="202"/>
      <c r="AB713" s="201"/>
      <c r="AC713" s="201"/>
      <c r="AD713" s="203"/>
    </row>
    <row r="714" spans="1:30" x14ac:dyDescent="0.25">
      <c r="A714" s="204" t="str">
        <f>'MEMÓRIA DE CÁLCULO - MC'!A153</f>
        <v>11.5</v>
      </c>
      <c r="B714" s="188" t="str">
        <f>VLOOKUP(A714,'MEMÓRIA DE CÁLCULO - MC'!$A$8:$J$199,4,FALSE())</f>
        <v>ATERRO MECANIZADO DE VALA COM MINICARREGADEIRA, COM AREIA PARA ATERRO. AF_08/2023</v>
      </c>
      <c r="C714" s="189"/>
      <c r="D714" s="189"/>
      <c r="E714" s="189"/>
      <c r="F714" s="189"/>
      <c r="G714" s="189"/>
      <c r="H714" s="189"/>
      <c r="I714" s="189"/>
      <c r="J714" s="189"/>
      <c r="K714" s="189"/>
      <c r="L714" s="189"/>
      <c r="M714" s="189"/>
      <c r="N714" s="189"/>
      <c r="O714" s="189"/>
      <c r="P714" s="189"/>
      <c r="Q714" s="189"/>
      <c r="R714" s="189"/>
      <c r="S714" s="189"/>
      <c r="T714" s="189"/>
      <c r="U714" s="189"/>
      <c r="V714" s="189"/>
      <c r="W714" s="189"/>
      <c r="X714" s="189"/>
      <c r="Y714" s="189"/>
      <c r="Z714" s="189"/>
      <c r="AA714" s="205"/>
      <c r="AB714" s="207" t="s">
        <v>90</v>
      </c>
      <c r="AC714" s="207">
        <f>SUM(AC716)</f>
        <v>1150</v>
      </c>
      <c r="AD714" s="199" t="str">
        <f>VLOOKUP(A714,'MEMÓRIA DE CÁLCULO - MC'!$A$8:$J$199,6,FALSE())</f>
        <v>M3</v>
      </c>
    </row>
    <row r="715" spans="1:30" x14ac:dyDescent="0.25">
      <c r="A715" s="204"/>
      <c r="B715" s="191"/>
      <c r="C715" s="192"/>
      <c r="D715" s="192"/>
      <c r="E715" s="192"/>
      <c r="F715" s="192"/>
      <c r="G715" s="192"/>
      <c r="H715" s="192"/>
      <c r="I715" s="192"/>
      <c r="J715" s="192"/>
      <c r="K715" s="192"/>
      <c r="L715" s="192"/>
      <c r="M715" s="192"/>
      <c r="N715" s="192"/>
      <c r="O715" s="192"/>
      <c r="P715" s="192"/>
      <c r="Q715" s="192"/>
      <c r="R715" s="192"/>
      <c r="S715" s="192"/>
      <c r="T715" s="192"/>
      <c r="U715" s="192"/>
      <c r="V715" s="192"/>
      <c r="W715" s="192"/>
      <c r="X715" s="192"/>
      <c r="Y715" s="192"/>
      <c r="Z715" s="192"/>
      <c r="AA715" s="206"/>
      <c r="AB715" s="207"/>
      <c r="AC715" s="207"/>
      <c r="AD715" s="199"/>
    </row>
    <row r="716" spans="1:30" x14ac:dyDescent="0.25">
      <c r="A716" s="24"/>
      <c r="B716" s="25" t="s">
        <v>266</v>
      </c>
      <c r="C716" s="26"/>
      <c r="D716" s="27" t="s">
        <v>79</v>
      </c>
      <c r="E716" s="27"/>
      <c r="F716" s="28" t="s">
        <v>79</v>
      </c>
      <c r="G716" s="27">
        <v>0.2</v>
      </c>
      <c r="H716" s="28" t="s">
        <v>79</v>
      </c>
      <c r="I716" s="28">
        <v>5750</v>
      </c>
      <c r="J716" s="28" t="s">
        <v>79</v>
      </c>
      <c r="K716" s="28"/>
      <c r="L716" s="28" t="s">
        <v>79</v>
      </c>
      <c r="M716" s="28"/>
      <c r="N716" s="28" t="s">
        <v>79</v>
      </c>
      <c r="O716" s="28"/>
      <c r="P716" s="28" t="s">
        <v>79</v>
      </c>
      <c r="Q716" s="28"/>
      <c r="R716" s="28" t="s">
        <v>79</v>
      </c>
      <c r="S716" s="28"/>
      <c r="T716" s="28" t="s">
        <v>79</v>
      </c>
      <c r="U716" s="28"/>
      <c r="V716" s="28" t="s">
        <v>79</v>
      </c>
      <c r="W716" s="28"/>
      <c r="X716" s="28" t="s">
        <v>79</v>
      </c>
      <c r="Y716" s="28"/>
      <c r="Z716" s="27" t="s">
        <v>79</v>
      </c>
      <c r="AA716" s="29">
        <v>1</v>
      </c>
      <c r="AB716" s="29" t="s">
        <v>88</v>
      </c>
      <c r="AC716" s="30">
        <f>G716*I716*AA716</f>
        <v>1150</v>
      </c>
      <c r="AD716" s="31" t="str">
        <f>AD714</f>
        <v>M3</v>
      </c>
    </row>
    <row r="717" spans="1:30" x14ac:dyDescent="0.25">
      <c r="A717" s="200"/>
      <c r="B717" s="201"/>
      <c r="C717" s="201"/>
      <c r="D717" s="201"/>
      <c r="E717" s="201"/>
      <c r="F717" s="201"/>
      <c r="G717" s="201"/>
      <c r="H717" s="201"/>
      <c r="I717" s="201"/>
      <c r="J717" s="201"/>
      <c r="K717" s="201"/>
      <c r="L717" s="201"/>
      <c r="M717" s="201"/>
      <c r="N717" s="201"/>
      <c r="O717" s="201"/>
      <c r="P717" s="201"/>
      <c r="Q717" s="201"/>
      <c r="R717" s="201"/>
      <c r="S717" s="201"/>
      <c r="T717" s="201"/>
      <c r="U717" s="201"/>
      <c r="V717" s="201"/>
      <c r="W717" s="201"/>
      <c r="X717" s="201"/>
      <c r="Y717" s="201"/>
      <c r="Z717" s="201"/>
      <c r="AA717" s="202"/>
      <c r="AB717" s="201"/>
      <c r="AC717" s="201"/>
      <c r="AD717" s="203"/>
    </row>
    <row r="718" spans="1:30" x14ac:dyDescent="0.25">
      <c r="A718" s="204" t="str">
        <f>'MEMÓRIA DE CÁLCULO - MC'!A154</f>
        <v>11.6</v>
      </c>
      <c r="B718" s="188" t="str">
        <f>VLOOKUP(A718,'MEMÓRIA DE CÁLCULO - MC'!$A$8:$J$199,4,FALSE())</f>
        <v>REGULARIZAÇÃO E COMPACTAÇÃO DE SUBLEITO DE SOLO PREDOMINANTEMENTE ARGILOSO, PARA OBRAS DE RECONSTRUÇÃO DE PAVIMENTOS. AF_09/2024</v>
      </c>
      <c r="C718" s="189"/>
      <c r="D718" s="189"/>
      <c r="E718" s="189"/>
      <c r="F718" s="189"/>
      <c r="G718" s="189"/>
      <c r="H718" s="189"/>
      <c r="I718" s="189"/>
      <c r="J718" s="189"/>
      <c r="K718" s="189"/>
      <c r="L718" s="189"/>
      <c r="M718" s="189"/>
      <c r="N718" s="189"/>
      <c r="O718" s="189"/>
      <c r="P718" s="189"/>
      <c r="Q718" s="189"/>
      <c r="R718" s="189"/>
      <c r="S718" s="189"/>
      <c r="T718" s="189"/>
      <c r="U718" s="189"/>
      <c r="V718" s="189"/>
      <c r="W718" s="189"/>
      <c r="X718" s="189"/>
      <c r="Y718" s="189"/>
      <c r="Z718" s="189"/>
      <c r="AA718" s="205"/>
      <c r="AB718" s="207" t="s">
        <v>90</v>
      </c>
      <c r="AC718" s="207">
        <f>SUM(AC720)</f>
        <v>5750</v>
      </c>
      <c r="AD718" s="199" t="str">
        <f>VLOOKUP(A718,'MEMÓRIA DE CÁLCULO - MC'!$A$8:$J$199,6,FALSE())</f>
        <v>M2</v>
      </c>
    </row>
    <row r="719" spans="1:30" x14ac:dyDescent="0.25">
      <c r="A719" s="204"/>
      <c r="B719" s="191"/>
      <c r="C719" s="192"/>
      <c r="D719" s="192"/>
      <c r="E719" s="192"/>
      <c r="F719" s="192"/>
      <c r="G719" s="192"/>
      <c r="H719" s="192"/>
      <c r="I719" s="192"/>
      <c r="J719" s="192"/>
      <c r="K719" s="192"/>
      <c r="L719" s="192"/>
      <c r="M719" s="192"/>
      <c r="N719" s="192"/>
      <c r="O719" s="192"/>
      <c r="P719" s="192"/>
      <c r="Q719" s="192"/>
      <c r="R719" s="192"/>
      <c r="S719" s="192"/>
      <c r="T719" s="192"/>
      <c r="U719" s="192"/>
      <c r="V719" s="192"/>
      <c r="W719" s="192"/>
      <c r="X719" s="192"/>
      <c r="Y719" s="192"/>
      <c r="Z719" s="192"/>
      <c r="AA719" s="206"/>
      <c r="AB719" s="207"/>
      <c r="AC719" s="207"/>
      <c r="AD719" s="199"/>
    </row>
    <row r="720" spans="1:30" x14ac:dyDescent="0.25">
      <c r="A720" s="24"/>
      <c r="B720" s="25" t="s">
        <v>266</v>
      </c>
      <c r="C720" s="26"/>
      <c r="D720" s="27" t="s">
        <v>79</v>
      </c>
      <c r="E720" s="27"/>
      <c r="F720" s="28" t="s">
        <v>79</v>
      </c>
      <c r="G720" s="27"/>
      <c r="H720" s="28" t="s">
        <v>79</v>
      </c>
      <c r="I720" s="28">
        <v>5750</v>
      </c>
      <c r="J720" s="28" t="s">
        <v>79</v>
      </c>
      <c r="K720" s="28"/>
      <c r="L720" s="28" t="s">
        <v>79</v>
      </c>
      <c r="M720" s="28"/>
      <c r="N720" s="28" t="s">
        <v>79</v>
      </c>
      <c r="O720" s="28"/>
      <c r="P720" s="28" t="s">
        <v>79</v>
      </c>
      <c r="Q720" s="28"/>
      <c r="R720" s="28" t="s">
        <v>79</v>
      </c>
      <c r="S720" s="28"/>
      <c r="T720" s="28" t="s">
        <v>79</v>
      </c>
      <c r="U720" s="28"/>
      <c r="V720" s="28" t="s">
        <v>79</v>
      </c>
      <c r="W720" s="28"/>
      <c r="X720" s="28" t="s">
        <v>79</v>
      </c>
      <c r="Y720" s="28"/>
      <c r="Z720" s="27" t="s">
        <v>79</v>
      </c>
      <c r="AA720" s="29">
        <v>1</v>
      </c>
      <c r="AB720" s="29" t="s">
        <v>88</v>
      </c>
      <c r="AC720" s="30">
        <f>I720*AA720</f>
        <v>5750</v>
      </c>
      <c r="AD720" s="31" t="str">
        <f>AD718</f>
        <v>M2</v>
      </c>
    </row>
    <row r="721" spans="1:30" x14ac:dyDescent="0.25">
      <c r="A721" s="200"/>
      <c r="B721" s="201"/>
      <c r="C721" s="201"/>
      <c r="D721" s="201"/>
      <c r="E721" s="201"/>
      <c r="F721" s="201"/>
      <c r="G721" s="201"/>
      <c r="H721" s="201"/>
      <c r="I721" s="201"/>
      <c r="J721" s="201"/>
      <c r="K721" s="201"/>
      <c r="L721" s="201"/>
      <c r="M721" s="201"/>
      <c r="N721" s="201"/>
      <c r="O721" s="201"/>
      <c r="P721" s="201"/>
      <c r="Q721" s="201"/>
      <c r="R721" s="201"/>
      <c r="S721" s="201"/>
      <c r="T721" s="201"/>
      <c r="U721" s="201"/>
      <c r="V721" s="201"/>
      <c r="W721" s="201"/>
      <c r="X721" s="201"/>
      <c r="Y721" s="201"/>
      <c r="Z721" s="201"/>
      <c r="AA721" s="202"/>
      <c r="AB721" s="201"/>
      <c r="AC721" s="201"/>
      <c r="AD721" s="203"/>
    </row>
    <row r="722" spans="1:30" x14ac:dyDescent="0.25">
      <c r="A722" s="204" t="str">
        <f>'MEMÓRIA DE CÁLCULO - MC'!A156</f>
        <v>11.8</v>
      </c>
      <c r="B722" s="188" t="str">
        <f>VLOOKUP(A722,'MEMÓRIA DE CÁLCULO - MC'!$A$8:$J$199,4,FALSE())</f>
        <v>EXECUÇÃO DE PASSEIO EM PISO INTERTRAVADO, COM BLOCO RETANGULAR COR NATURAL DE 20 X 10 CM, ESPESSURA 6 CM. AF_10/2022</v>
      </c>
      <c r="C722" s="189"/>
      <c r="D722" s="189"/>
      <c r="E722" s="189"/>
      <c r="F722" s="189"/>
      <c r="G722" s="189"/>
      <c r="H722" s="189"/>
      <c r="I722" s="189"/>
      <c r="J722" s="189"/>
      <c r="K722" s="189"/>
      <c r="L722" s="189"/>
      <c r="M722" s="189"/>
      <c r="N722" s="189"/>
      <c r="O722" s="189"/>
      <c r="P722" s="189"/>
      <c r="Q722" s="189"/>
      <c r="R722" s="189"/>
      <c r="S722" s="189"/>
      <c r="T722" s="189"/>
      <c r="U722" s="189"/>
      <c r="V722" s="189"/>
      <c r="W722" s="189"/>
      <c r="X722" s="189"/>
      <c r="Y722" s="189"/>
      <c r="Z722" s="189"/>
      <c r="AA722" s="205"/>
      <c r="AB722" s="207" t="s">
        <v>90</v>
      </c>
      <c r="AC722" s="207">
        <f>SUM(AC724)</f>
        <v>3938</v>
      </c>
      <c r="AD722" s="199" t="str">
        <f>VLOOKUP(A722,'MEMÓRIA DE CÁLCULO - MC'!$A$8:$J$199,6,FALSE())</f>
        <v>M2</v>
      </c>
    </row>
    <row r="723" spans="1:30" x14ac:dyDescent="0.25">
      <c r="A723" s="204"/>
      <c r="B723" s="191"/>
      <c r="C723" s="192"/>
      <c r="D723" s="192"/>
      <c r="E723" s="192"/>
      <c r="F723" s="192"/>
      <c r="G723" s="192"/>
      <c r="H723" s="192"/>
      <c r="I723" s="192"/>
      <c r="J723" s="192"/>
      <c r="K723" s="192"/>
      <c r="L723" s="192"/>
      <c r="M723" s="192"/>
      <c r="N723" s="192"/>
      <c r="O723" s="192"/>
      <c r="P723" s="192"/>
      <c r="Q723" s="192"/>
      <c r="R723" s="192"/>
      <c r="S723" s="192"/>
      <c r="T723" s="192"/>
      <c r="U723" s="192"/>
      <c r="V723" s="192"/>
      <c r="W723" s="192"/>
      <c r="X723" s="192"/>
      <c r="Y723" s="192"/>
      <c r="Z723" s="192"/>
      <c r="AA723" s="206"/>
      <c r="AB723" s="207"/>
      <c r="AC723" s="207"/>
      <c r="AD723" s="199"/>
    </row>
    <row r="724" spans="1:30" x14ac:dyDescent="0.25">
      <c r="A724" s="24"/>
      <c r="B724" s="25" t="s">
        <v>267</v>
      </c>
      <c r="C724" s="26"/>
      <c r="D724" s="27" t="s">
        <v>79</v>
      </c>
      <c r="E724" s="27"/>
      <c r="F724" s="28" t="s">
        <v>79</v>
      </c>
      <c r="G724" s="27"/>
      <c r="H724" s="28" t="s">
        <v>79</v>
      </c>
      <c r="I724" s="28">
        <v>3938</v>
      </c>
      <c r="J724" s="28" t="s">
        <v>79</v>
      </c>
      <c r="K724" s="28"/>
      <c r="L724" s="28" t="s">
        <v>79</v>
      </c>
      <c r="M724" s="28"/>
      <c r="N724" s="28" t="s">
        <v>79</v>
      </c>
      <c r="O724" s="28"/>
      <c r="P724" s="28" t="s">
        <v>79</v>
      </c>
      <c r="Q724" s="28"/>
      <c r="R724" s="28" t="s">
        <v>79</v>
      </c>
      <c r="S724" s="28"/>
      <c r="T724" s="28" t="s">
        <v>79</v>
      </c>
      <c r="U724" s="28"/>
      <c r="V724" s="28" t="s">
        <v>79</v>
      </c>
      <c r="W724" s="28"/>
      <c r="X724" s="28" t="s">
        <v>79</v>
      </c>
      <c r="Y724" s="28"/>
      <c r="Z724" s="27" t="s">
        <v>79</v>
      </c>
      <c r="AA724" s="29">
        <v>1</v>
      </c>
      <c r="AB724" s="29" t="s">
        <v>88</v>
      </c>
      <c r="AC724" s="30">
        <f>I724*AA724</f>
        <v>3938</v>
      </c>
      <c r="AD724" s="31" t="str">
        <f>AD722</f>
        <v>M2</v>
      </c>
    </row>
    <row r="725" spans="1:30" x14ac:dyDescent="0.25">
      <c r="A725" s="200"/>
      <c r="B725" s="201"/>
      <c r="C725" s="201"/>
      <c r="D725" s="201"/>
      <c r="E725" s="201"/>
      <c r="F725" s="201"/>
      <c r="G725" s="201"/>
      <c r="H725" s="201"/>
      <c r="I725" s="201"/>
      <c r="J725" s="201"/>
      <c r="K725" s="201"/>
      <c r="L725" s="201"/>
      <c r="M725" s="201"/>
      <c r="N725" s="201"/>
      <c r="O725" s="201"/>
      <c r="P725" s="201"/>
      <c r="Q725" s="201"/>
      <c r="R725" s="201"/>
      <c r="S725" s="201"/>
      <c r="T725" s="201"/>
      <c r="U725" s="201"/>
      <c r="V725" s="201"/>
      <c r="W725" s="201"/>
      <c r="X725" s="201"/>
      <c r="Y725" s="201"/>
      <c r="Z725" s="201"/>
      <c r="AA725" s="202"/>
      <c r="AB725" s="201"/>
      <c r="AC725" s="201"/>
      <c r="AD725" s="203"/>
    </row>
    <row r="726" spans="1:30" x14ac:dyDescent="0.25">
      <c r="A726" s="204" t="str">
        <f>'MEMÓRIA DE CÁLCULO - MC'!A157</f>
        <v>11.9</v>
      </c>
      <c r="B726" s="188" t="str">
        <f>VLOOKUP(A726,'MEMÓRIA DE CÁLCULO - MC'!$A$8:$J$199,4,FALSE())</f>
        <v>RAMPA DE ACESSIBILIDADE EM CONCRETO MOLDADO IN LOCO, EM CALÇADA NOVA COM LARGURA MENOR À 3,00 M, FCK 25MPA, COM PISO PODOTÁTIL. AF_03/2024</v>
      </c>
      <c r="C726" s="189"/>
      <c r="D726" s="189"/>
      <c r="E726" s="189"/>
      <c r="F726" s="189"/>
      <c r="G726" s="189"/>
      <c r="H726" s="189"/>
      <c r="I726" s="189"/>
      <c r="J726" s="189"/>
      <c r="K726" s="189"/>
      <c r="L726" s="189"/>
      <c r="M726" s="189"/>
      <c r="N726" s="189"/>
      <c r="O726" s="189"/>
      <c r="P726" s="189"/>
      <c r="Q726" s="189"/>
      <c r="R726" s="189"/>
      <c r="S726" s="189"/>
      <c r="T726" s="189"/>
      <c r="U726" s="189"/>
      <c r="V726" s="189"/>
      <c r="W726" s="189"/>
      <c r="X726" s="189"/>
      <c r="Y726" s="189"/>
      <c r="Z726" s="189"/>
      <c r="AA726" s="205"/>
      <c r="AB726" s="207" t="s">
        <v>90</v>
      </c>
      <c r="AC726" s="207">
        <f>SUM(AC728:AC729)</f>
        <v>65</v>
      </c>
      <c r="AD726" s="199" t="str">
        <f>VLOOKUP(A726,'MEMÓRIA DE CÁLCULO - MC'!$A$8:$J$199,6,FALSE())</f>
        <v>M2</v>
      </c>
    </row>
    <row r="727" spans="1:30" x14ac:dyDescent="0.25">
      <c r="A727" s="204"/>
      <c r="B727" s="191"/>
      <c r="C727" s="192"/>
      <c r="D727" s="192"/>
      <c r="E727" s="192"/>
      <c r="F727" s="192"/>
      <c r="G727" s="192"/>
      <c r="H727" s="192"/>
      <c r="I727" s="192"/>
      <c r="J727" s="192"/>
      <c r="K727" s="192"/>
      <c r="L727" s="192"/>
      <c r="M727" s="192"/>
      <c r="N727" s="192"/>
      <c r="O727" s="192"/>
      <c r="P727" s="192"/>
      <c r="Q727" s="192"/>
      <c r="R727" s="192"/>
      <c r="S727" s="192"/>
      <c r="T727" s="192"/>
      <c r="U727" s="192"/>
      <c r="V727" s="192"/>
      <c r="W727" s="192"/>
      <c r="X727" s="192"/>
      <c r="Y727" s="192"/>
      <c r="Z727" s="192"/>
      <c r="AA727" s="206"/>
      <c r="AB727" s="207"/>
      <c r="AC727" s="207"/>
      <c r="AD727" s="199"/>
    </row>
    <row r="728" spans="1:30" x14ac:dyDescent="0.25">
      <c r="A728" s="24"/>
      <c r="B728" s="25" t="s">
        <v>268</v>
      </c>
      <c r="C728" s="26"/>
      <c r="D728" s="27" t="s">
        <v>79</v>
      </c>
      <c r="E728" s="27"/>
      <c r="F728" s="28" t="s">
        <v>79</v>
      </c>
      <c r="G728" s="27"/>
      <c r="H728" s="28" t="s">
        <v>79</v>
      </c>
      <c r="I728" s="28">
        <v>2.5</v>
      </c>
      <c r="J728" s="28" t="s">
        <v>79</v>
      </c>
      <c r="K728" s="28"/>
      <c r="L728" s="28" t="s">
        <v>79</v>
      </c>
      <c r="M728" s="28"/>
      <c r="N728" s="28" t="s">
        <v>79</v>
      </c>
      <c r="O728" s="28"/>
      <c r="P728" s="28" t="s">
        <v>79</v>
      </c>
      <c r="Q728" s="28"/>
      <c r="R728" s="28" t="s">
        <v>79</v>
      </c>
      <c r="S728" s="28"/>
      <c r="T728" s="28" t="s">
        <v>79</v>
      </c>
      <c r="U728" s="28"/>
      <c r="V728" s="28" t="s">
        <v>79</v>
      </c>
      <c r="W728" s="28"/>
      <c r="X728" s="28" t="s">
        <v>79</v>
      </c>
      <c r="Y728" s="28">
        <v>8</v>
      </c>
      <c r="Z728" s="27" t="s">
        <v>79</v>
      </c>
      <c r="AA728" s="29">
        <v>1</v>
      </c>
      <c r="AB728" s="29" t="s">
        <v>88</v>
      </c>
      <c r="AC728" s="30">
        <f>I728*Y728*AA728</f>
        <v>20</v>
      </c>
      <c r="AD728" s="31" t="str">
        <f>AD726</f>
        <v>M2</v>
      </c>
    </row>
    <row r="729" spans="1:30" x14ac:dyDescent="0.25">
      <c r="A729" s="24"/>
      <c r="B729" s="25" t="s">
        <v>277</v>
      </c>
      <c r="C729" s="26"/>
      <c r="D729" s="27" t="s">
        <v>79</v>
      </c>
      <c r="E729" s="27"/>
      <c r="F729" s="28" t="s">
        <v>79</v>
      </c>
      <c r="G729" s="27"/>
      <c r="H729" s="28" t="s">
        <v>79</v>
      </c>
      <c r="I729" s="28">
        <v>45</v>
      </c>
      <c r="J729" s="28" t="s">
        <v>79</v>
      </c>
      <c r="K729" s="28"/>
      <c r="L729" s="28" t="s">
        <v>79</v>
      </c>
      <c r="M729" s="28"/>
      <c r="N729" s="28" t="s">
        <v>79</v>
      </c>
      <c r="O729" s="28"/>
      <c r="P729" s="28" t="s">
        <v>79</v>
      </c>
      <c r="Q729" s="28"/>
      <c r="R729" s="28" t="s">
        <v>79</v>
      </c>
      <c r="S729" s="28"/>
      <c r="T729" s="28" t="s">
        <v>79</v>
      </c>
      <c r="U729" s="28"/>
      <c r="V729" s="28" t="s">
        <v>79</v>
      </c>
      <c r="W729" s="28"/>
      <c r="X729" s="28" t="s">
        <v>79</v>
      </c>
      <c r="Y729" s="28">
        <v>1</v>
      </c>
      <c r="Z729" s="27" t="s">
        <v>79</v>
      </c>
      <c r="AA729" s="29">
        <v>1</v>
      </c>
      <c r="AB729" s="29" t="s">
        <v>88</v>
      </c>
      <c r="AC729" s="30">
        <f>I729*Y729*AA729</f>
        <v>45</v>
      </c>
      <c r="AD729" s="31">
        <f>AD727</f>
        <v>0</v>
      </c>
    </row>
    <row r="730" spans="1:30" x14ac:dyDescent="0.25">
      <c r="A730" s="200"/>
      <c r="B730" s="201"/>
      <c r="C730" s="201"/>
      <c r="D730" s="201"/>
      <c r="E730" s="201"/>
      <c r="F730" s="201"/>
      <c r="G730" s="201"/>
      <c r="H730" s="201"/>
      <c r="I730" s="201"/>
      <c r="J730" s="201"/>
      <c r="K730" s="201"/>
      <c r="L730" s="201"/>
      <c r="M730" s="201"/>
      <c r="N730" s="201"/>
      <c r="O730" s="201"/>
      <c r="P730" s="201"/>
      <c r="Q730" s="201"/>
      <c r="R730" s="201"/>
      <c r="S730" s="201"/>
      <c r="T730" s="201"/>
      <c r="U730" s="201"/>
      <c r="V730" s="201"/>
      <c r="W730" s="201"/>
      <c r="X730" s="201"/>
      <c r="Y730" s="201"/>
      <c r="Z730" s="201"/>
      <c r="AA730" s="202"/>
      <c r="AB730" s="201"/>
      <c r="AC730" s="201"/>
      <c r="AD730" s="203"/>
    </row>
    <row r="731" spans="1:30" x14ac:dyDescent="0.25">
      <c r="A731" s="204" t="str">
        <f>'MEMÓRIA DE CÁLCULO - MC'!A158</f>
        <v>11.10</v>
      </c>
      <c r="B731" s="188" t="str">
        <f>VLOOKUP(A731,'MEMÓRIA DE CÁLCULO - MC'!$A$8:$J$199,4,FALSE())</f>
        <v>PISO PODOTÁTIL DE ALERTA OU DIRECIONAL, DE CONCRETO, ASSENTADO SOBRE ARGAMASSA. AF_03/2024</v>
      </c>
      <c r="C731" s="189"/>
      <c r="D731" s="189"/>
      <c r="E731" s="189"/>
      <c r="F731" s="189"/>
      <c r="G731" s="189"/>
      <c r="H731" s="189"/>
      <c r="I731" s="189"/>
      <c r="J731" s="189"/>
      <c r="K731" s="189"/>
      <c r="L731" s="189"/>
      <c r="M731" s="189"/>
      <c r="N731" s="189"/>
      <c r="O731" s="189"/>
      <c r="P731" s="189"/>
      <c r="Q731" s="189"/>
      <c r="R731" s="189"/>
      <c r="S731" s="189"/>
      <c r="T731" s="189"/>
      <c r="U731" s="189"/>
      <c r="V731" s="189"/>
      <c r="W731" s="189"/>
      <c r="X731" s="189"/>
      <c r="Y731" s="189"/>
      <c r="Z731" s="189"/>
      <c r="AA731" s="205"/>
      <c r="AB731" s="207" t="s">
        <v>90</v>
      </c>
      <c r="AC731" s="207">
        <f>SUM(AC733)</f>
        <v>119</v>
      </c>
      <c r="AD731" s="199" t="str">
        <f>VLOOKUP(A731,'MEMÓRIA DE CÁLCULO - MC'!$A$8:$J$199,6,FALSE())</f>
        <v>M2</v>
      </c>
    </row>
    <row r="732" spans="1:30" x14ac:dyDescent="0.25">
      <c r="A732" s="204"/>
      <c r="B732" s="191"/>
      <c r="C732" s="192"/>
      <c r="D732" s="192"/>
      <c r="E732" s="192"/>
      <c r="F732" s="192"/>
      <c r="G732" s="192"/>
      <c r="H732" s="192"/>
      <c r="I732" s="192"/>
      <c r="J732" s="192"/>
      <c r="K732" s="192"/>
      <c r="L732" s="192"/>
      <c r="M732" s="192"/>
      <c r="N732" s="192"/>
      <c r="O732" s="192"/>
      <c r="P732" s="192"/>
      <c r="Q732" s="192"/>
      <c r="R732" s="192"/>
      <c r="S732" s="192"/>
      <c r="T732" s="192"/>
      <c r="U732" s="192"/>
      <c r="V732" s="192"/>
      <c r="W732" s="192"/>
      <c r="X732" s="192"/>
      <c r="Y732" s="192"/>
      <c r="Z732" s="192"/>
      <c r="AA732" s="206"/>
      <c r="AB732" s="207"/>
      <c r="AC732" s="207"/>
      <c r="AD732" s="199"/>
    </row>
    <row r="733" spans="1:30" x14ac:dyDescent="0.25">
      <c r="A733" s="24"/>
      <c r="B733" s="25" t="s">
        <v>269</v>
      </c>
      <c r="C733" s="28">
        <v>476</v>
      </c>
      <c r="D733" s="27" t="s">
        <v>79</v>
      </c>
      <c r="E733" s="27">
        <v>0.25</v>
      </c>
      <c r="F733" s="28" t="s">
        <v>79</v>
      </c>
      <c r="G733" s="27"/>
      <c r="H733" s="28" t="s">
        <v>79</v>
      </c>
      <c r="I733" s="28"/>
      <c r="J733" s="28" t="s">
        <v>79</v>
      </c>
      <c r="K733" s="28"/>
      <c r="L733" s="28" t="s">
        <v>79</v>
      </c>
      <c r="M733" s="28"/>
      <c r="N733" s="28" t="s">
        <v>79</v>
      </c>
      <c r="O733" s="28"/>
      <c r="P733" s="28" t="s">
        <v>79</v>
      </c>
      <c r="Q733" s="28"/>
      <c r="R733" s="28" t="s">
        <v>79</v>
      </c>
      <c r="S733" s="28"/>
      <c r="T733" s="28" t="s">
        <v>79</v>
      </c>
      <c r="U733" s="28"/>
      <c r="V733" s="28" t="s">
        <v>79</v>
      </c>
      <c r="W733" s="28"/>
      <c r="X733" s="28" t="s">
        <v>79</v>
      </c>
      <c r="Y733" s="28"/>
      <c r="Z733" s="27" t="s">
        <v>79</v>
      </c>
      <c r="AA733" s="29">
        <v>1</v>
      </c>
      <c r="AB733" s="29" t="s">
        <v>88</v>
      </c>
      <c r="AC733" s="30">
        <f>C733*E733*AA733</f>
        <v>119</v>
      </c>
      <c r="AD733" s="31" t="str">
        <f>AD731</f>
        <v>M2</v>
      </c>
    </row>
    <row r="734" spans="1:30" x14ac:dyDescent="0.25">
      <c r="A734" s="200"/>
      <c r="B734" s="201"/>
      <c r="C734" s="201"/>
      <c r="D734" s="201"/>
      <c r="E734" s="201"/>
      <c r="F734" s="201"/>
      <c r="G734" s="201"/>
      <c r="H734" s="201"/>
      <c r="I734" s="201"/>
      <c r="J734" s="201"/>
      <c r="K734" s="201"/>
      <c r="L734" s="201"/>
      <c r="M734" s="201"/>
      <c r="N734" s="201"/>
      <c r="O734" s="201"/>
      <c r="P734" s="201"/>
      <c r="Q734" s="201"/>
      <c r="R734" s="201"/>
      <c r="S734" s="201"/>
      <c r="T734" s="201"/>
      <c r="U734" s="201"/>
      <c r="V734" s="201"/>
      <c r="W734" s="201"/>
      <c r="X734" s="201"/>
      <c r="Y734" s="201"/>
      <c r="Z734" s="201"/>
      <c r="AA734" s="202"/>
      <c r="AB734" s="201"/>
      <c r="AC734" s="201"/>
      <c r="AD734" s="203"/>
    </row>
    <row r="735" spans="1:30" x14ac:dyDescent="0.25">
      <c r="A735" s="204" t="str">
        <f>'MEMÓRIA DE CÁLCULO - MC'!A159</f>
        <v>11.11</v>
      </c>
      <c r="B735" s="188" t="str">
        <f>VLOOKUP(A735,'MEMÓRIA DE CÁLCULO - MC'!$A$8:$J$199,4,FALSE())</f>
        <v>LASTRO DE CONCRETO MAGRO, APLICADO EM PISOS, LAJES SOBRE SOLO OU RADIERS, ESPESSURA DE 5 CM. AF_01/2024</v>
      </c>
      <c r="C735" s="189"/>
      <c r="D735" s="189"/>
      <c r="E735" s="189"/>
      <c r="F735" s="189"/>
      <c r="G735" s="189"/>
      <c r="H735" s="189"/>
      <c r="I735" s="189"/>
      <c r="J735" s="189"/>
      <c r="K735" s="189"/>
      <c r="L735" s="189"/>
      <c r="M735" s="189"/>
      <c r="N735" s="189"/>
      <c r="O735" s="189"/>
      <c r="P735" s="189"/>
      <c r="Q735" s="189"/>
      <c r="R735" s="189"/>
      <c r="S735" s="189"/>
      <c r="T735" s="189"/>
      <c r="U735" s="189"/>
      <c r="V735" s="189"/>
      <c r="W735" s="189"/>
      <c r="X735" s="189"/>
      <c r="Y735" s="189"/>
      <c r="Z735" s="189"/>
      <c r="AA735" s="205"/>
      <c r="AB735" s="207" t="s">
        <v>90</v>
      </c>
      <c r="AC735" s="186">
        <f>SUM(AC737:AC745)</f>
        <v>405</v>
      </c>
      <c r="AD735" s="199" t="str">
        <f>VLOOKUP(A735,'MEMÓRIA DE CÁLCULO - MC'!$A$8:$J$199,6,FALSE())</f>
        <v>M2</v>
      </c>
    </row>
    <row r="736" spans="1:30" x14ac:dyDescent="0.25">
      <c r="A736" s="204"/>
      <c r="B736" s="191"/>
      <c r="C736" s="192"/>
      <c r="D736" s="192"/>
      <c r="E736" s="192"/>
      <c r="F736" s="192"/>
      <c r="G736" s="192"/>
      <c r="H736" s="192"/>
      <c r="I736" s="192"/>
      <c r="J736" s="192"/>
      <c r="K736" s="192"/>
      <c r="L736" s="192"/>
      <c r="M736" s="192"/>
      <c r="N736" s="192"/>
      <c r="O736" s="192"/>
      <c r="P736" s="192"/>
      <c r="Q736" s="192"/>
      <c r="R736" s="192"/>
      <c r="S736" s="192"/>
      <c r="T736" s="192"/>
      <c r="U736" s="192"/>
      <c r="V736" s="192"/>
      <c r="W736" s="192"/>
      <c r="X736" s="192"/>
      <c r="Y736" s="192"/>
      <c r="Z736" s="192"/>
      <c r="AA736" s="206"/>
      <c r="AB736" s="207"/>
      <c r="AC736" s="187"/>
      <c r="AD736" s="199"/>
    </row>
    <row r="737" spans="1:30" x14ac:dyDescent="0.25">
      <c r="A737" s="24"/>
      <c r="B737" s="25" t="s">
        <v>261</v>
      </c>
      <c r="C737" s="26"/>
      <c r="D737" s="27" t="s">
        <v>79</v>
      </c>
      <c r="E737" s="27"/>
      <c r="F737" s="28" t="s">
        <v>79</v>
      </c>
      <c r="G737" s="27"/>
      <c r="H737" s="28" t="s">
        <v>79</v>
      </c>
      <c r="I737" s="28">
        <v>42.35</v>
      </c>
      <c r="J737" s="28" t="s">
        <v>79</v>
      </c>
      <c r="K737" s="28"/>
      <c r="L737" s="28" t="s">
        <v>79</v>
      </c>
      <c r="M737" s="28"/>
      <c r="N737" s="28" t="s">
        <v>79</v>
      </c>
      <c r="O737" s="28"/>
      <c r="P737" s="28" t="s">
        <v>79</v>
      </c>
      <c r="Q737" s="28"/>
      <c r="R737" s="28" t="s">
        <v>79</v>
      </c>
      <c r="S737" s="28"/>
      <c r="T737" s="28" t="s">
        <v>79</v>
      </c>
      <c r="U737" s="28"/>
      <c r="V737" s="28" t="s">
        <v>79</v>
      </c>
      <c r="W737" s="28"/>
      <c r="X737" s="28" t="s">
        <v>79</v>
      </c>
      <c r="Y737" s="28"/>
      <c r="Z737" s="27" t="s">
        <v>79</v>
      </c>
      <c r="AA737" s="29">
        <v>1</v>
      </c>
      <c r="AB737" s="29" t="s">
        <v>88</v>
      </c>
      <c r="AC737" s="30">
        <f>I737*AA737</f>
        <v>42.35</v>
      </c>
      <c r="AD737" s="31" t="str">
        <f>AD735</f>
        <v>M2</v>
      </c>
    </row>
    <row r="738" spans="1:30" x14ac:dyDescent="0.25">
      <c r="A738" s="24"/>
      <c r="B738" s="25" t="s">
        <v>270</v>
      </c>
      <c r="C738" s="26"/>
      <c r="D738" s="27" t="s">
        <v>79</v>
      </c>
      <c r="E738" s="27"/>
      <c r="F738" s="28" t="s">
        <v>79</v>
      </c>
      <c r="G738" s="27"/>
      <c r="H738" s="28" t="s">
        <v>79</v>
      </c>
      <c r="I738" s="28">
        <v>114</v>
      </c>
      <c r="J738" s="28" t="s">
        <v>79</v>
      </c>
      <c r="K738" s="28"/>
      <c r="L738" s="28" t="s">
        <v>79</v>
      </c>
      <c r="M738" s="28"/>
      <c r="N738" s="28" t="s">
        <v>79</v>
      </c>
      <c r="O738" s="28"/>
      <c r="P738" s="28" t="s">
        <v>79</v>
      </c>
      <c r="Q738" s="28"/>
      <c r="R738" s="28" t="s">
        <v>79</v>
      </c>
      <c r="S738" s="28"/>
      <c r="T738" s="28" t="s">
        <v>79</v>
      </c>
      <c r="U738" s="28"/>
      <c r="V738" s="28" t="s">
        <v>79</v>
      </c>
      <c r="W738" s="28"/>
      <c r="X738" s="28" t="s">
        <v>79</v>
      </c>
      <c r="Y738" s="28"/>
      <c r="Z738" s="27" t="s">
        <v>79</v>
      </c>
      <c r="AA738" s="29">
        <v>1</v>
      </c>
      <c r="AB738" s="29" t="s">
        <v>88</v>
      </c>
      <c r="AC738" s="30">
        <f>I738*AA738</f>
        <v>114</v>
      </c>
      <c r="AD738" s="31" t="str">
        <f>AD735</f>
        <v>M2</v>
      </c>
    </row>
    <row r="739" spans="1:30" x14ac:dyDescent="0.25">
      <c r="A739" s="24"/>
      <c r="B739" s="25" t="s">
        <v>271</v>
      </c>
      <c r="C739" s="26"/>
      <c r="D739" s="27" t="s">
        <v>79</v>
      </c>
      <c r="E739" s="27"/>
      <c r="F739" s="28" t="s">
        <v>79</v>
      </c>
      <c r="G739" s="27"/>
      <c r="H739" s="28" t="s">
        <v>79</v>
      </c>
      <c r="I739" s="28">
        <v>52</v>
      </c>
      <c r="J739" s="28" t="s">
        <v>79</v>
      </c>
      <c r="K739" s="28"/>
      <c r="L739" s="28" t="s">
        <v>79</v>
      </c>
      <c r="M739" s="28"/>
      <c r="N739" s="28" t="s">
        <v>79</v>
      </c>
      <c r="O739" s="28"/>
      <c r="P739" s="28" t="s">
        <v>79</v>
      </c>
      <c r="Q739" s="28"/>
      <c r="R739" s="28" t="s">
        <v>79</v>
      </c>
      <c r="S739" s="28"/>
      <c r="T739" s="28" t="s">
        <v>79</v>
      </c>
      <c r="U739" s="28"/>
      <c r="V739" s="28" t="s">
        <v>79</v>
      </c>
      <c r="W739" s="28"/>
      <c r="X739" s="28" t="s">
        <v>79</v>
      </c>
      <c r="Y739" s="28"/>
      <c r="Z739" s="27" t="s">
        <v>79</v>
      </c>
      <c r="AA739" s="29">
        <v>1</v>
      </c>
      <c r="AB739" s="29" t="s">
        <v>88</v>
      </c>
      <c r="AC739" s="30">
        <f t="shared" ref="AC739:AC740" si="92">I739*AA739</f>
        <v>52</v>
      </c>
      <c r="AD739" s="31" t="str">
        <f>AD738</f>
        <v>M2</v>
      </c>
    </row>
    <row r="740" spans="1:30" x14ac:dyDescent="0.25">
      <c r="A740" s="24"/>
      <c r="B740" s="25" t="s">
        <v>272</v>
      </c>
      <c r="C740" s="26"/>
      <c r="D740" s="27" t="s">
        <v>79</v>
      </c>
      <c r="E740" s="27"/>
      <c r="F740" s="28" t="s">
        <v>79</v>
      </c>
      <c r="G740" s="27"/>
      <c r="H740" s="28" t="s">
        <v>79</v>
      </c>
      <c r="I740" s="28">
        <v>40</v>
      </c>
      <c r="J740" s="28" t="s">
        <v>79</v>
      </c>
      <c r="K740" s="28"/>
      <c r="L740" s="28" t="s">
        <v>79</v>
      </c>
      <c r="M740" s="28"/>
      <c r="N740" s="28" t="s">
        <v>79</v>
      </c>
      <c r="O740" s="28"/>
      <c r="P740" s="28" t="s">
        <v>79</v>
      </c>
      <c r="Q740" s="28"/>
      <c r="R740" s="28" t="s">
        <v>79</v>
      </c>
      <c r="S740" s="28"/>
      <c r="T740" s="28" t="s">
        <v>79</v>
      </c>
      <c r="U740" s="28"/>
      <c r="V740" s="28" t="s">
        <v>79</v>
      </c>
      <c r="W740" s="28"/>
      <c r="X740" s="28" t="s">
        <v>79</v>
      </c>
      <c r="Y740" s="28"/>
      <c r="Z740" s="27" t="s">
        <v>79</v>
      </c>
      <c r="AA740" s="29">
        <v>1</v>
      </c>
      <c r="AB740" s="29" t="s">
        <v>88</v>
      </c>
      <c r="AC740" s="30">
        <f t="shared" si="92"/>
        <v>40</v>
      </c>
      <c r="AD740" s="31" t="str">
        <f t="shared" ref="AD740:AD745" si="93">AD739</f>
        <v>M2</v>
      </c>
    </row>
    <row r="741" spans="1:30" x14ac:dyDescent="0.25">
      <c r="A741" s="24"/>
      <c r="B741" s="25" t="s">
        <v>278</v>
      </c>
      <c r="C741" s="26"/>
      <c r="D741" s="27" t="s">
        <v>79</v>
      </c>
      <c r="E741" s="27"/>
      <c r="F741" s="28" t="s">
        <v>79</v>
      </c>
      <c r="G741" s="27"/>
      <c r="H741" s="28" t="s">
        <v>79</v>
      </c>
      <c r="I741" s="28">
        <v>95.25</v>
      </c>
      <c r="J741" s="28" t="s">
        <v>79</v>
      </c>
      <c r="K741" s="28"/>
      <c r="L741" s="28" t="s">
        <v>79</v>
      </c>
      <c r="M741" s="28"/>
      <c r="N741" s="28" t="s">
        <v>79</v>
      </c>
      <c r="O741" s="28"/>
      <c r="P741" s="28" t="s">
        <v>79</v>
      </c>
      <c r="Q741" s="28"/>
      <c r="R741" s="28" t="s">
        <v>79</v>
      </c>
      <c r="S741" s="28"/>
      <c r="T741" s="28" t="s">
        <v>79</v>
      </c>
      <c r="U741" s="28"/>
      <c r="V741" s="28" t="s">
        <v>79</v>
      </c>
      <c r="W741" s="28"/>
      <c r="X741" s="28" t="s">
        <v>79</v>
      </c>
      <c r="Y741" s="28"/>
      <c r="Z741" s="27" t="s">
        <v>79</v>
      </c>
      <c r="AA741" s="29">
        <v>1</v>
      </c>
      <c r="AB741" s="29" t="s">
        <v>88</v>
      </c>
      <c r="AC741" s="30">
        <f t="shared" ref="AC741:AC745" si="94">I741*AA741</f>
        <v>95.25</v>
      </c>
      <c r="AD741" s="31" t="str">
        <f t="shared" si="93"/>
        <v>M2</v>
      </c>
    </row>
    <row r="742" spans="1:30" x14ac:dyDescent="0.25">
      <c r="A742" s="24"/>
      <c r="B742" s="25" t="s">
        <v>279</v>
      </c>
      <c r="C742" s="26"/>
      <c r="D742" s="27" t="s">
        <v>79</v>
      </c>
      <c r="E742" s="27"/>
      <c r="F742" s="28" t="s">
        <v>79</v>
      </c>
      <c r="G742" s="27"/>
      <c r="H742" s="28" t="s">
        <v>79</v>
      </c>
      <c r="I742" s="28">
        <v>9.5</v>
      </c>
      <c r="J742" s="28" t="s">
        <v>79</v>
      </c>
      <c r="K742" s="28"/>
      <c r="L742" s="28" t="s">
        <v>79</v>
      </c>
      <c r="M742" s="28"/>
      <c r="N742" s="28" t="s">
        <v>79</v>
      </c>
      <c r="O742" s="28"/>
      <c r="P742" s="28" t="s">
        <v>79</v>
      </c>
      <c r="Q742" s="28"/>
      <c r="R742" s="28" t="s">
        <v>79</v>
      </c>
      <c r="S742" s="28"/>
      <c r="T742" s="28" t="s">
        <v>79</v>
      </c>
      <c r="U742" s="28"/>
      <c r="V742" s="28" t="s">
        <v>79</v>
      </c>
      <c r="W742" s="28"/>
      <c r="X742" s="28" t="s">
        <v>79</v>
      </c>
      <c r="Y742" s="28"/>
      <c r="Z742" s="27" t="s">
        <v>79</v>
      </c>
      <c r="AA742" s="29">
        <v>1</v>
      </c>
      <c r="AB742" s="29" t="s">
        <v>88</v>
      </c>
      <c r="AC742" s="30">
        <f t="shared" si="94"/>
        <v>9.5</v>
      </c>
      <c r="AD742" s="31" t="str">
        <f t="shared" si="93"/>
        <v>M2</v>
      </c>
    </row>
    <row r="743" spans="1:30" x14ac:dyDescent="0.25">
      <c r="A743" s="24"/>
      <c r="B743" s="25" t="s">
        <v>280</v>
      </c>
      <c r="C743" s="26"/>
      <c r="D743" s="27" t="s">
        <v>79</v>
      </c>
      <c r="E743" s="27"/>
      <c r="F743" s="28" t="s">
        <v>79</v>
      </c>
      <c r="G743" s="27"/>
      <c r="H743" s="28" t="s">
        <v>79</v>
      </c>
      <c r="I743" s="28">
        <v>21.2</v>
      </c>
      <c r="J743" s="28" t="s">
        <v>79</v>
      </c>
      <c r="K743" s="28"/>
      <c r="L743" s="28" t="s">
        <v>79</v>
      </c>
      <c r="M743" s="28"/>
      <c r="N743" s="28" t="s">
        <v>79</v>
      </c>
      <c r="O743" s="28"/>
      <c r="P743" s="28" t="s">
        <v>79</v>
      </c>
      <c r="Q743" s="28"/>
      <c r="R743" s="28" t="s">
        <v>79</v>
      </c>
      <c r="S743" s="28"/>
      <c r="T743" s="28" t="s">
        <v>79</v>
      </c>
      <c r="U743" s="28"/>
      <c r="V743" s="28" t="s">
        <v>79</v>
      </c>
      <c r="W743" s="28"/>
      <c r="X743" s="28" t="s">
        <v>79</v>
      </c>
      <c r="Y743" s="28"/>
      <c r="Z743" s="27" t="s">
        <v>79</v>
      </c>
      <c r="AA743" s="29">
        <v>1</v>
      </c>
      <c r="AB743" s="29" t="s">
        <v>88</v>
      </c>
      <c r="AC743" s="30">
        <f t="shared" si="94"/>
        <v>21.2</v>
      </c>
      <c r="AD743" s="31" t="str">
        <f t="shared" si="93"/>
        <v>M2</v>
      </c>
    </row>
    <row r="744" spans="1:30" x14ac:dyDescent="0.25">
      <c r="A744" s="24"/>
      <c r="B744" s="25" t="s">
        <v>281</v>
      </c>
      <c r="C744" s="26"/>
      <c r="D744" s="27" t="s">
        <v>79</v>
      </c>
      <c r="E744" s="27"/>
      <c r="F744" s="28" t="s">
        <v>79</v>
      </c>
      <c r="G744" s="27"/>
      <c r="H744" s="28" t="s">
        <v>79</v>
      </c>
      <c r="I744" s="28">
        <v>9.5</v>
      </c>
      <c r="J744" s="28" t="s">
        <v>79</v>
      </c>
      <c r="K744" s="28"/>
      <c r="L744" s="28" t="s">
        <v>79</v>
      </c>
      <c r="M744" s="28"/>
      <c r="N744" s="28" t="s">
        <v>79</v>
      </c>
      <c r="O744" s="28"/>
      <c r="P744" s="28" t="s">
        <v>79</v>
      </c>
      <c r="Q744" s="28"/>
      <c r="R744" s="28" t="s">
        <v>79</v>
      </c>
      <c r="S744" s="28"/>
      <c r="T744" s="28" t="s">
        <v>79</v>
      </c>
      <c r="U744" s="28"/>
      <c r="V744" s="28" t="s">
        <v>79</v>
      </c>
      <c r="W744" s="28"/>
      <c r="X744" s="28" t="s">
        <v>79</v>
      </c>
      <c r="Y744" s="28"/>
      <c r="Z744" s="27" t="s">
        <v>79</v>
      </c>
      <c r="AA744" s="29">
        <v>1</v>
      </c>
      <c r="AB744" s="29" t="s">
        <v>88</v>
      </c>
      <c r="AC744" s="30">
        <f t="shared" si="94"/>
        <v>9.5</v>
      </c>
      <c r="AD744" s="31" t="str">
        <f t="shared" si="93"/>
        <v>M2</v>
      </c>
    </row>
    <row r="745" spans="1:30" x14ac:dyDescent="0.25">
      <c r="A745" s="24"/>
      <c r="B745" s="25" t="s">
        <v>282</v>
      </c>
      <c r="C745" s="26"/>
      <c r="D745" s="27" t="s">
        <v>79</v>
      </c>
      <c r="E745" s="27"/>
      <c r="F745" s="28" t="s">
        <v>79</v>
      </c>
      <c r="G745" s="27"/>
      <c r="H745" s="28" t="s">
        <v>79</v>
      </c>
      <c r="I745" s="28">
        <v>21.2</v>
      </c>
      <c r="J745" s="28" t="s">
        <v>79</v>
      </c>
      <c r="K745" s="28"/>
      <c r="L745" s="28" t="s">
        <v>79</v>
      </c>
      <c r="M745" s="28"/>
      <c r="N745" s="28" t="s">
        <v>79</v>
      </c>
      <c r="O745" s="28"/>
      <c r="P745" s="28" t="s">
        <v>79</v>
      </c>
      <c r="Q745" s="28"/>
      <c r="R745" s="28" t="s">
        <v>79</v>
      </c>
      <c r="S745" s="28"/>
      <c r="T745" s="28" t="s">
        <v>79</v>
      </c>
      <c r="U745" s="28"/>
      <c r="V745" s="28" t="s">
        <v>79</v>
      </c>
      <c r="W745" s="28"/>
      <c r="X745" s="28" t="s">
        <v>79</v>
      </c>
      <c r="Y745" s="28"/>
      <c r="Z745" s="27" t="s">
        <v>79</v>
      </c>
      <c r="AA745" s="29">
        <v>1</v>
      </c>
      <c r="AB745" s="29" t="s">
        <v>88</v>
      </c>
      <c r="AC745" s="30">
        <f t="shared" si="94"/>
        <v>21.2</v>
      </c>
      <c r="AD745" s="31" t="str">
        <f t="shared" si="93"/>
        <v>M2</v>
      </c>
    </row>
    <row r="746" spans="1:30" x14ac:dyDescent="0.25">
      <c r="A746" s="200"/>
      <c r="B746" s="201"/>
      <c r="C746" s="201"/>
      <c r="D746" s="201"/>
      <c r="E746" s="201"/>
      <c r="F746" s="201"/>
      <c r="G746" s="201"/>
      <c r="H746" s="201"/>
      <c r="I746" s="201"/>
      <c r="J746" s="201"/>
      <c r="K746" s="201"/>
      <c r="L746" s="201"/>
      <c r="M746" s="201"/>
      <c r="N746" s="201"/>
      <c r="O746" s="201"/>
      <c r="P746" s="201"/>
      <c r="Q746" s="201"/>
      <c r="R746" s="201"/>
      <c r="S746" s="201"/>
      <c r="T746" s="201"/>
      <c r="U746" s="201"/>
      <c r="V746" s="201"/>
      <c r="W746" s="201"/>
      <c r="X746" s="201"/>
      <c r="Y746" s="201"/>
      <c r="Z746" s="201"/>
      <c r="AA746" s="202"/>
      <c r="AB746" s="201"/>
      <c r="AC746" s="201"/>
      <c r="AD746" s="203"/>
    </row>
    <row r="747" spans="1:30" x14ac:dyDescent="0.25">
      <c r="A747" s="204" t="str">
        <f>'MEMÓRIA DE CÁLCULO - MC'!A160</f>
        <v>11.12</v>
      </c>
      <c r="B747" s="188" t="str">
        <f>VLOOKUP(A747,'MEMÓRIA DE CÁLCULO - MC'!$A$8:$J$199,4,FALSE())</f>
        <v>EXECUÇÃO DE PASSEIO (CALÇADA) OU PISO DE CONCRETO COM CONCRETO MOLDADO IN LOCO, FEITO EM OBRA, ACABAMENTO CONVENCIONAL, ESPESSURA 8 CM, ARMADO. AF_08/2022</v>
      </c>
      <c r="C747" s="189"/>
      <c r="D747" s="189"/>
      <c r="E747" s="189"/>
      <c r="F747" s="189"/>
      <c r="G747" s="189"/>
      <c r="H747" s="189"/>
      <c r="I747" s="189"/>
      <c r="J747" s="189"/>
      <c r="K747" s="189"/>
      <c r="L747" s="189"/>
      <c r="M747" s="189"/>
      <c r="N747" s="189"/>
      <c r="O747" s="189"/>
      <c r="P747" s="189"/>
      <c r="Q747" s="189"/>
      <c r="R747" s="189"/>
      <c r="S747" s="189"/>
      <c r="T747" s="189"/>
      <c r="U747" s="189"/>
      <c r="V747" s="189"/>
      <c r="W747" s="189"/>
      <c r="X747" s="189"/>
      <c r="Y747" s="189"/>
      <c r="Z747" s="189"/>
      <c r="AA747" s="205"/>
      <c r="AB747" s="207" t="s">
        <v>90</v>
      </c>
      <c r="AC747" s="207">
        <f>SUM(AC749:AC753)</f>
        <v>343.35</v>
      </c>
      <c r="AD747" s="199" t="str">
        <f>VLOOKUP(A747,'MEMÓRIA DE CÁLCULO - MC'!$A$8:$J$199,6,FALSE())</f>
        <v>M2</v>
      </c>
    </row>
    <row r="748" spans="1:30" x14ac:dyDescent="0.25">
      <c r="A748" s="204"/>
      <c r="B748" s="191"/>
      <c r="C748" s="192"/>
      <c r="D748" s="192"/>
      <c r="E748" s="192"/>
      <c r="F748" s="192"/>
      <c r="G748" s="192"/>
      <c r="H748" s="192"/>
      <c r="I748" s="192"/>
      <c r="J748" s="192"/>
      <c r="K748" s="192"/>
      <c r="L748" s="192"/>
      <c r="M748" s="192"/>
      <c r="N748" s="192"/>
      <c r="O748" s="192"/>
      <c r="P748" s="192"/>
      <c r="Q748" s="192"/>
      <c r="R748" s="192"/>
      <c r="S748" s="192"/>
      <c r="T748" s="192"/>
      <c r="U748" s="192"/>
      <c r="V748" s="192"/>
      <c r="W748" s="192"/>
      <c r="X748" s="192"/>
      <c r="Y748" s="192"/>
      <c r="Z748" s="192"/>
      <c r="AA748" s="206"/>
      <c r="AB748" s="207"/>
      <c r="AC748" s="207"/>
      <c r="AD748" s="199"/>
    </row>
    <row r="749" spans="1:30" x14ac:dyDescent="0.25">
      <c r="A749" s="24"/>
      <c r="B749" s="25" t="s">
        <v>261</v>
      </c>
      <c r="C749" s="26"/>
      <c r="D749" s="27" t="s">
        <v>79</v>
      </c>
      <c r="E749" s="27"/>
      <c r="F749" s="28" t="s">
        <v>79</v>
      </c>
      <c r="G749" s="27"/>
      <c r="H749" s="28" t="s">
        <v>79</v>
      </c>
      <c r="I749" s="28">
        <v>42.35</v>
      </c>
      <c r="J749" s="28" t="s">
        <v>79</v>
      </c>
      <c r="K749" s="28"/>
      <c r="L749" s="28" t="s">
        <v>79</v>
      </c>
      <c r="M749" s="28"/>
      <c r="N749" s="28" t="s">
        <v>79</v>
      </c>
      <c r="O749" s="28"/>
      <c r="P749" s="28" t="s">
        <v>79</v>
      </c>
      <c r="Q749" s="28"/>
      <c r="R749" s="28" t="s">
        <v>79</v>
      </c>
      <c r="S749" s="28"/>
      <c r="T749" s="28" t="s">
        <v>79</v>
      </c>
      <c r="U749" s="28"/>
      <c r="V749" s="28" t="s">
        <v>79</v>
      </c>
      <c r="W749" s="28"/>
      <c r="X749" s="28" t="s">
        <v>79</v>
      </c>
      <c r="Y749" s="28"/>
      <c r="Z749" s="27" t="s">
        <v>79</v>
      </c>
      <c r="AA749" s="29">
        <v>1</v>
      </c>
      <c r="AB749" s="29" t="s">
        <v>88</v>
      </c>
      <c r="AC749" s="30">
        <f>I749*AA749</f>
        <v>42.35</v>
      </c>
      <c r="AD749" s="31" t="str">
        <f>AD747</f>
        <v>M2</v>
      </c>
    </row>
    <row r="750" spans="1:30" x14ac:dyDescent="0.25">
      <c r="A750" s="24"/>
      <c r="B750" s="25" t="s">
        <v>270</v>
      </c>
      <c r="C750" s="26"/>
      <c r="D750" s="27" t="s">
        <v>79</v>
      </c>
      <c r="E750" s="27"/>
      <c r="F750" s="28" t="s">
        <v>79</v>
      </c>
      <c r="G750" s="27"/>
      <c r="H750" s="28" t="s">
        <v>79</v>
      </c>
      <c r="I750" s="28">
        <v>114</v>
      </c>
      <c r="J750" s="28" t="s">
        <v>79</v>
      </c>
      <c r="K750" s="28"/>
      <c r="L750" s="28" t="s">
        <v>79</v>
      </c>
      <c r="M750" s="28"/>
      <c r="N750" s="28" t="s">
        <v>79</v>
      </c>
      <c r="O750" s="28"/>
      <c r="P750" s="28" t="s">
        <v>79</v>
      </c>
      <c r="Q750" s="28"/>
      <c r="R750" s="28" t="s">
        <v>79</v>
      </c>
      <c r="S750" s="28"/>
      <c r="T750" s="28" t="s">
        <v>79</v>
      </c>
      <c r="U750" s="28"/>
      <c r="V750" s="28" t="s">
        <v>79</v>
      </c>
      <c r="W750" s="28"/>
      <c r="X750" s="28" t="s">
        <v>79</v>
      </c>
      <c r="Y750" s="28"/>
      <c r="Z750" s="27" t="s">
        <v>79</v>
      </c>
      <c r="AA750" s="29">
        <v>1</v>
      </c>
      <c r="AB750" s="29" t="s">
        <v>88</v>
      </c>
      <c r="AC750" s="30">
        <f>I750*AA750</f>
        <v>114</v>
      </c>
      <c r="AD750" s="31" t="str">
        <f>AD747</f>
        <v>M2</v>
      </c>
    </row>
    <row r="751" spans="1:30" x14ac:dyDescent="0.25">
      <c r="A751" s="24"/>
      <c r="B751" s="25" t="s">
        <v>271</v>
      </c>
      <c r="C751" s="26"/>
      <c r="D751" s="27" t="s">
        <v>79</v>
      </c>
      <c r="E751" s="27"/>
      <c r="F751" s="28" t="s">
        <v>79</v>
      </c>
      <c r="G751" s="27"/>
      <c r="H751" s="28" t="s">
        <v>79</v>
      </c>
      <c r="I751" s="28">
        <v>52</v>
      </c>
      <c r="J751" s="28" t="s">
        <v>79</v>
      </c>
      <c r="K751" s="28"/>
      <c r="L751" s="28" t="s">
        <v>79</v>
      </c>
      <c r="M751" s="28"/>
      <c r="N751" s="28" t="s">
        <v>79</v>
      </c>
      <c r="O751" s="28"/>
      <c r="P751" s="28" t="s">
        <v>79</v>
      </c>
      <c r="Q751" s="28"/>
      <c r="R751" s="28" t="s">
        <v>79</v>
      </c>
      <c r="S751" s="28"/>
      <c r="T751" s="28" t="s">
        <v>79</v>
      </c>
      <c r="U751" s="28"/>
      <c r="V751" s="28" t="s">
        <v>79</v>
      </c>
      <c r="W751" s="28"/>
      <c r="X751" s="28" t="s">
        <v>79</v>
      </c>
      <c r="Y751" s="28"/>
      <c r="Z751" s="27" t="s">
        <v>79</v>
      </c>
      <c r="AA751" s="29">
        <v>1</v>
      </c>
      <c r="AB751" s="29" t="s">
        <v>88</v>
      </c>
      <c r="AC751" s="30">
        <f t="shared" ref="AC751:AC753" si="95">I751*AA751</f>
        <v>52</v>
      </c>
      <c r="AD751" s="31" t="str">
        <f>AD750</f>
        <v>M2</v>
      </c>
    </row>
    <row r="752" spans="1:30" x14ac:dyDescent="0.25">
      <c r="A752" s="24"/>
      <c r="B752" s="25" t="s">
        <v>272</v>
      </c>
      <c r="C752" s="26"/>
      <c r="D752" s="27" t="s">
        <v>79</v>
      </c>
      <c r="E752" s="27"/>
      <c r="F752" s="28" t="s">
        <v>79</v>
      </c>
      <c r="G752" s="27"/>
      <c r="H752" s="28" t="s">
        <v>79</v>
      </c>
      <c r="I752" s="28">
        <v>40</v>
      </c>
      <c r="J752" s="28" t="s">
        <v>79</v>
      </c>
      <c r="K752" s="28"/>
      <c r="L752" s="28" t="s">
        <v>79</v>
      </c>
      <c r="M752" s="28"/>
      <c r="N752" s="28" t="s">
        <v>79</v>
      </c>
      <c r="O752" s="28"/>
      <c r="P752" s="28" t="s">
        <v>79</v>
      </c>
      <c r="Q752" s="28"/>
      <c r="R752" s="28" t="s">
        <v>79</v>
      </c>
      <c r="S752" s="28"/>
      <c r="T752" s="28" t="s">
        <v>79</v>
      </c>
      <c r="U752" s="28"/>
      <c r="V752" s="28" t="s">
        <v>79</v>
      </c>
      <c r="W752" s="28"/>
      <c r="X752" s="28" t="s">
        <v>79</v>
      </c>
      <c r="Y752" s="28"/>
      <c r="Z752" s="27" t="s">
        <v>79</v>
      </c>
      <c r="AA752" s="29">
        <v>1</v>
      </c>
      <c r="AB752" s="29" t="s">
        <v>88</v>
      </c>
      <c r="AC752" s="30">
        <f t="shared" si="95"/>
        <v>40</v>
      </c>
      <c r="AD752" s="31" t="str">
        <f t="shared" ref="AD752:AD753" si="96">AD751</f>
        <v>M2</v>
      </c>
    </row>
    <row r="753" spans="1:30" x14ac:dyDescent="0.25">
      <c r="A753" s="24"/>
      <c r="B753" s="25" t="s">
        <v>278</v>
      </c>
      <c r="C753" s="26"/>
      <c r="D753" s="27" t="s">
        <v>79</v>
      </c>
      <c r="E753" s="27"/>
      <c r="F753" s="28" t="s">
        <v>79</v>
      </c>
      <c r="G753" s="27"/>
      <c r="H753" s="28" t="s">
        <v>79</v>
      </c>
      <c r="I753" s="28">
        <v>95</v>
      </c>
      <c r="J753" s="28" t="s">
        <v>79</v>
      </c>
      <c r="K753" s="28"/>
      <c r="L753" s="28" t="s">
        <v>79</v>
      </c>
      <c r="M753" s="28"/>
      <c r="N753" s="28" t="s">
        <v>79</v>
      </c>
      <c r="O753" s="28"/>
      <c r="P753" s="28" t="s">
        <v>79</v>
      </c>
      <c r="Q753" s="28"/>
      <c r="R753" s="28" t="s">
        <v>79</v>
      </c>
      <c r="S753" s="28"/>
      <c r="T753" s="28" t="s">
        <v>79</v>
      </c>
      <c r="U753" s="28"/>
      <c r="V753" s="28" t="s">
        <v>79</v>
      </c>
      <c r="W753" s="28"/>
      <c r="X753" s="28" t="s">
        <v>79</v>
      </c>
      <c r="Y753" s="28"/>
      <c r="Z753" s="27" t="s">
        <v>79</v>
      </c>
      <c r="AA753" s="29">
        <v>1</v>
      </c>
      <c r="AB753" s="29" t="s">
        <v>88</v>
      </c>
      <c r="AC753" s="30">
        <f t="shared" si="95"/>
        <v>95</v>
      </c>
      <c r="AD753" s="31" t="str">
        <f t="shared" si="96"/>
        <v>M2</v>
      </c>
    </row>
    <row r="754" spans="1:30" x14ac:dyDescent="0.25">
      <c r="A754" s="200"/>
      <c r="B754" s="201"/>
      <c r="C754" s="201"/>
      <c r="D754" s="201"/>
      <c r="E754" s="201"/>
      <c r="F754" s="201"/>
      <c r="G754" s="201"/>
      <c r="H754" s="201"/>
      <c r="I754" s="201"/>
      <c r="J754" s="201"/>
      <c r="K754" s="201"/>
      <c r="L754" s="201"/>
      <c r="M754" s="201"/>
      <c r="N754" s="201"/>
      <c r="O754" s="201"/>
      <c r="P754" s="201"/>
      <c r="Q754" s="201"/>
      <c r="R754" s="201"/>
      <c r="S754" s="201"/>
      <c r="T754" s="201"/>
      <c r="U754" s="201"/>
      <c r="V754" s="201"/>
      <c r="W754" s="201"/>
      <c r="X754" s="201"/>
      <c r="Y754" s="201"/>
      <c r="Z754" s="201"/>
      <c r="AA754" s="202"/>
      <c r="AB754" s="201"/>
      <c r="AC754" s="201"/>
      <c r="AD754" s="203"/>
    </row>
    <row r="755" spans="1:30" x14ac:dyDescent="0.25">
      <c r="A755" s="204" t="str">
        <f>'MEMÓRIA DE CÁLCULO - MC'!A161</f>
        <v>11.13</v>
      </c>
      <c r="B755" s="188" t="str">
        <f>VLOOKUP(A755,'MEMÓRIA DE CÁLCULO - MC'!$A$8:$J$199,4,FALSE())</f>
        <v>ACABAMENTO POLIDO PARA PISO DE CONCRETO ARMADO OU LAJE SOBRE SOLO DE ALTA RESISTÊNCIA. AF_09/2021</v>
      </c>
      <c r="C755" s="189"/>
      <c r="D755" s="189"/>
      <c r="E755" s="189"/>
      <c r="F755" s="189"/>
      <c r="G755" s="189"/>
      <c r="H755" s="189"/>
      <c r="I755" s="189"/>
      <c r="J755" s="189"/>
      <c r="K755" s="189"/>
      <c r="L755" s="189"/>
      <c r="M755" s="189"/>
      <c r="N755" s="189"/>
      <c r="O755" s="189"/>
      <c r="P755" s="189"/>
      <c r="Q755" s="189"/>
      <c r="R755" s="189"/>
      <c r="S755" s="189"/>
      <c r="T755" s="189"/>
      <c r="U755" s="189"/>
      <c r="V755" s="189"/>
      <c r="W755" s="189"/>
      <c r="X755" s="189"/>
      <c r="Y755" s="189"/>
      <c r="Z755" s="189"/>
      <c r="AA755" s="205"/>
      <c r="AB755" s="207" t="s">
        <v>90</v>
      </c>
      <c r="AC755" s="186">
        <f>SUM(AC757:AC760)</f>
        <v>248.35</v>
      </c>
      <c r="AD755" s="199" t="str">
        <f>VLOOKUP(A755,'MEMÓRIA DE CÁLCULO - MC'!$A$8:$J$199,6,FALSE())</f>
        <v>M2</v>
      </c>
    </row>
    <row r="756" spans="1:30" x14ac:dyDescent="0.25">
      <c r="A756" s="204"/>
      <c r="B756" s="191"/>
      <c r="C756" s="192"/>
      <c r="D756" s="192"/>
      <c r="E756" s="192"/>
      <c r="F756" s="192"/>
      <c r="G756" s="192"/>
      <c r="H756" s="192"/>
      <c r="I756" s="192"/>
      <c r="J756" s="192"/>
      <c r="K756" s="192"/>
      <c r="L756" s="192"/>
      <c r="M756" s="192"/>
      <c r="N756" s="192"/>
      <c r="O756" s="192"/>
      <c r="P756" s="192"/>
      <c r="Q756" s="192"/>
      <c r="R756" s="192"/>
      <c r="S756" s="192"/>
      <c r="T756" s="192"/>
      <c r="U756" s="192"/>
      <c r="V756" s="192"/>
      <c r="W756" s="192"/>
      <c r="X756" s="192"/>
      <c r="Y756" s="192"/>
      <c r="Z756" s="192"/>
      <c r="AA756" s="206"/>
      <c r="AB756" s="207"/>
      <c r="AC756" s="187"/>
      <c r="AD756" s="199"/>
    </row>
    <row r="757" spans="1:30" x14ac:dyDescent="0.25">
      <c r="A757" s="24"/>
      <c r="B757" s="25" t="s">
        <v>261</v>
      </c>
      <c r="C757" s="26"/>
      <c r="D757" s="27" t="s">
        <v>79</v>
      </c>
      <c r="E757" s="27"/>
      <c r="F757" s="28" t="s">
        <v>79</v>
      </c>
      <c r="G757" s="27"/>
      <c r="H757" s="28" t="s">
        <v>79</v>
      </c>
      <c r="I757" s="28">
        <v>42.35</v>
      </c>
      <c r="J757" s="28" t="s">
        <v>79</v>
      </c>
      <c r="K757" s="28"/>
      <c r="L757" s="28" t="s">
        <v>79</v>
      </c>
      <c r="M757" s="28"/>
      <c r="N757" s="28" t="s">
        <v>79</v>
      </c>
      <c r="O757" s="28"/>
      <c r="P757" s="28" t="s">
        <v>79</v>
      </c>
      <c r="Q757" s="28"/>
      <c r="R757" s="28" t="s">
        <v>79</v>
      </c>
      <c r="S757" s="28"/>
      <c r="T757" s="28" t="s">
        <v>79</v>
      </c>
      <c r="U757" s="28"/>
      <c r="V757" s="28" t="s">
        <v>79</v>
      </c>
      <c r="W757" s="28"/>
      <c r="X757" s="28" t="s">
        <v>79</v>
      </c>
      <c r="Y757" s="28"/>
      <c r="Z757" s="27" t="s">
        <v>79</v>
      </c>
      <c r="AA757" s="29">
        <v>1</v>
      </c>
      <c r="AB757" s="29" t="s">
        <v>88</v>
      </c>
      <c r="AC757" s="30">
        <f>I757*AA757</f>
        <v>42.35</v>
      </c>
      <c r="AD757" s="31" t="str">
        <f>AD755</f>
        <v>M2</v>
      </c>
    </row>
    <row r="758" spans="1:30" x14ac:dyDescent="0.25">
      <c r="A758" s="24"/>
      <c r="B758" s="25" t="s">
        <v>270</v>
      </c>
      <c r="C758" s="26"/>
      <c r="D758" s="27" t="s">
        <v>79</v>
      </c>
      <c r="E758" s="27"/>
      <c r="F758" s="28" t="s">
        <v>79</v>
      </c>
      <c r="G758" s="27"/>
      <c r="H758" s="28" t="s">
        <v>79</v>
      </c>
      <c r="I758" s="28">
        <v>114</v>
      </c>
      <c r="J758" s="28" t="s">
        <v>79</v>
      </c>
      <c r="K758" s="28"/>
      <c r="L758" s="28" t="s">
        <v>79</v>
      </c>
      <c r="M758" s="28"/>
      <c r="N758" s="28" t="s">
        <v>79</v>
      </c>
      <c r="O758" s="28"/>
      <c r="P758" s="28" t="s">
        <v>79</v>
      </c>
      <c r="Q758" s="28"/>
      <c r="R758" s="28" t="s">
        <v>79</v>
      </c>
      <c r="S758" s="28"/>
      <c r="T758" s="28" t="s">
        <v>79</v>
      </c>
      <c r="U758" s="28"/>
      <c r="V758" s="28" t="s">
        <v>79</v>
      </c>
      <c r="W758" s="28"/>
      <c r="X758" s="28" t="s">
        <v>79</v>
      </c>
      <c r="Y758" s="28"/>
      <c r="Z758" s="27" t="s">
        <v>79</v>
      </c>
      <c r="AA758" s="29">
        <v>1</v>
      </c>
      <c r="AB758" s="29" t="s">
        <v>88</v>
      </c>
      <c r="AC758" s="30">
        <f>I758*AA758</f>
        <v>114</v>
      </c>
      <c r="AD758" s="31" t="str">
        <f>AD755</f>
        <v>M2</v>
      </c>
    </row>
    <row r="759" spans="1:30" x14ac:dyDescent="0.25">
      <c r="A759" s="24"/>
      <c r="B759" s="25" t="s">
        <v>271</v>
      </c>
      <c r="C759" s="26"/>
      <c r="D759" s="27" t="s">
        <v>79</v>
      </c>
      <c r="E759" s="27"/>
      <c r="F759" s="28" t="s">
        <v>79</v>
      </c>
      <c r="G759" s="27"/>
      <c r="H759" s="28" t="s">
        <v>79</v>
      </c>
      <c r="I759" s="28">
        <v>52</v>
      </c>
      <c r="J759" s="28" t="s">
        <v>79</v>
      </c>
      <c r="K759" s="28"/>
      <c r="L759" s="28" t="s">
        <v>79</v>
      </c>
      <c r="M759" s="28"/>
      <c r="N759" s="28" t="s">
        <v>79</v>
      </c>
      <c r="O759" s="28"/>
      <c r="P759" s="28" t="s">
        <v>79</v>
      </c>
      <c r="Q759" s="28"/>
      <c r="R759" s="28" t="s">
        <v>79</v>
      </c>
      <c r="S759" s="28"/>
      <c r="T759" s="28" t="s">
        <v>79</v>
      </c>
      <c r="U759" s="28"/>
      <c r="V759" s="28" t="s">
        <v>79</v>
      </c>
      <c r="W759" s="28"/>
      <c r="X759" s="28" t="s">
        <v>79</v>
      </c>
      <c r="Y759" s="28"/>
      <c r="Z759" s="27" t="s">
        <v>79</v>
      </c>
      <c r="AA759" s="29">
        <v>1</v>
      </c>
      <c r="AB759" s="29" t="s">
        <v>88</v>
      </c>
      <c r="AC759" s="30">
        <f t="shared" ref="AC759:AC760" si="97">I759*AA759</f>
        <v>52</v>
      </c>
      <c r="AD759" s="31" t="str">
        <f>AD755</f>
        <v>M2</v>
      </c>
    </row>
    <row r="760" spans="1:30" x14ac:dyDescent="0.25">
      <c r="A760" s="24"/>
      <c r="B760" s="25" t="s">
        <v>272</v>
      </c>
      <c r="C760" s="26"/>
      <c r="D760" s="27" t="s">
        <v>79</v>
      </c>
      <c r="E760" s="27"/>
      <c r="F760" s="28" t="s">
        <v>79</v>
      </c>
      <c r="G760" s="27"/>
      <c r="H760" s="28" t="s">
        <v>79</v>
      </c>
      <c r="I760" s="28">
        <v>40</v>
      </c>
      <c r="J760" s="28" t="s">
        <v>79</v>
      </c>
      <c r="K760" s="28"/>
      <c r="L760" s="28" t="s">
        <v>79</v>
      </c>
      <c r="M760" s="28"/>
      <c r="N760" s="28" t="s">
        <v>79</v>
      </c>
      <c r="O760" s="28"/>
      <c r="P760" s="28" t="s">
        <v>79</v>
      </c>
      <c r="Q760" s="28"/>
      <c r="R760" s="28" t="s">
        <v>79</v>
      </c>
      <c r="S760" s="28"/>
      <c r="T760" s="28" t="s">
        <v>79</v>
      </c>
      <c r="U760" s="28"/>
      <c r="V760" s="28" t="s">
        <v>79</v>
      </c>
      <c r="W760" s="28"/>
      <c r="X760" s="28" t="s">
        <v>79</v>
      </c>
      <c r="Y760" s="28"/>
      <c r="Z760" s="27" t="s">
        <v>79</v>
      </c>
      <c r="AA760" s="29">
        <v>1</v>
      </c>
      <c r="AB760" s="29" t="s">
        <v>88</v>
      </c>
      <c r="AC760" s="30">
        <f t="shared" si="97"/>
        <v>40</v>
      </c>
      <c r="AD760" s="31">
        <f>AD756</f>
        <v>0</v>
      </c>
    </row>
    <row r="761" spans="1:30" x14ac:dyDescent="0.25">
      <c r="A761" s="200"/>
      <c r="B761" s="201"/>
      <c r="C761" s="201"/>
      <c r="D761" s="201"/>
      <c r="E761" s="201"/>
      <c r="F761" s="201"/>
      <c r="G761" s="201"/>
      <c r="H761" s="201"/>
      <c r="I761" s="201"/>
      <c r="J761" s="201"/>
      <c r="K761" s="201"/>
      <c r="L761" s="201"/>
      <c r="M761" s="201"/>
      <c r="N761" s="201"/>
      <c r="O761" s="201"/>
      <c r="P761" s="201"/>
      <c r="Q761" s="201"/>
      <c r="R761" s="201"/>
      <c r="S761" s="201"/>
      <c r="T761" s="201"/>
      <c r="U761" s="201"/>
      <c r="V761" s="201"/>
      <c r="W761" s="201"/>
      <c r="X761" s="201"/>
      <c r="Y761" s="201"/>
      <c r="Z761" s="201"/>
      <c r="AA761" s="202"/>
      <c r="AB761" s="201"/>
      <c r="AC761" s="201"/>
      <c r="AD761" s="203"/>
    </row>
    <row r="762" spans="1:30" x14ac:dyDescent="0.25">
      <c r="A762" s="204" t="str">
        <f>'MEMÓRIA DE CÁLCULO - MC'!A162</f>
        <v>11.14</v>
      </c>
      <c r="B762" s="188" t="str">
        <f>VLOOKUP(A762,'MEMÓRIA DE CÁLCULO - MC'!$A$8:$J$199,4,FALSE())</f>
        <v>CONTRAPISO ACÚSTICO EM ARGAMASSA TRAÇO 1:4 (CIMENTO E AREIA), PREPARO MECÂNICO COM BETONEIRA 400L, APLICADO EM ÁREAS SECAS, ACABAMENTO NÃO REFORÇADO, ESPESSURA 7CM. AF_07/2021</v>
      </c>
      <c r="C762" s="189"/>
      <c r="D762" s="189"/>
      <c r="E762" s="189"/>
      <c r="F762" s="189"/>
      <c r="G762" s="189"/>
      <c r="H762" s="189"/>
      <c r="I762" s="189"/>
      <c r="J762" s="189"/>
      <c r="K762" s="189"/>
      <c r="L762" s="189"/>
      <c r="M762" s="189"/>
      <c r="N762" s="189"/>
      <c r="O762" s="189"/>
      <c r="P762" s="189"/>
      <c r="Q762" s="189"/>
      <c r="R762" s="189"/>
      <c r="S762" s="189"/>
      <c r="T762" s="189"/>
      <c r="U762" s="189"/>
      <c r="V762" s="189"/>
      <c r="W762" s="189"/>
      <c r="X762" s="189"/>
      <c r="Y762" s="189"/>
      <c r="Z762" s="189"/>
      <c r="AA762" s="205"/>
      <c r="AB762" s="207" t="s">
        <v>90</v>
      </c>
      <c r="AC762" s="207">
        <f>SUM(AC764:AC767)</f>
        <v>61.400000000000006</v>
      </c>
      <c r="AD762" s="199" t="str">
        <f>VLOOKUP(A762,'MEMÓRIA DE CÁLCULO - MC'!$A$8:$J$199,6,FALSE())</f>
        <v>M2</v>
      </c>
    </row>
    <row r="763" spans="1:30" x14ac:dyDescent="0.25">
      <c r="A763" s="204"/>
      <c r="B763" s="191"/>
      <c r="C763" s="192"/>
      <c r="D763" s="192"/>
      <c r="E763" s="192"/>
      <c r="F763" s="192"/>
      <c r="G763" s="192"/>
      <c r="H763" s="192"/>
      <c r="I763" s="192"/>
      <c r="J763" s="192"/>
      <c r="K763" s="192"/>
      <c r="L763" s="192"/>
      <c r="M763" s="192"/>
      <c r="N763" s="192"/>
      <c r="O763" s="192"/>
      <c r="P763" s="192"/>
      <c r="Q763" s="192"/>
      <c r="R763" s="192"/>
      <c r="S763" s="192"/>
      <c r="T763" s="192"/>
      <c r="U763" s="192"/>
      <c r="V763" s="192"/>
      <c r="W763" s="192"/>
      <c r="X763" s="192"/>
      <c r="Y763" s="192"/>
      <c r="Z763" s="192"/>
      <c r="AA763" s="206"/>
      <c r="AB763" s="207"/>
      <c r="AC763" s="207"/>
      <c r="AD763" s="199"/>
    </row>
    <row r="764" spans="1:30" x14ac:dyDescent="0.25">
      <c r="A764" s="24"/>
      <c r="B764" s="25" t="s">
        <v>279</v>
      </c>
      <c r="C764" s="26"/>
      <c r="D764" s="27" t="s">
        <v>79</v>
      </c>
      <c r="E764" s="27"/>
      <c r="F764" s="28" t="s">
        <v>79</v>
      </c>
      <c r="G764" s="27"/>
      <c r="H764" s="28" t="s">
        <v>79</v>
      </c>
      <c r="I764" s="28">
        <v>9.5</v>
      </c>
      <c r="J764" s="28" t="s">
        <v>79</v>
      </c>
      <c r="K764" s="28"/>
      <c r="L764" s="28" t="s">
        <v>79</v>
      </c>
      <c r="M764" s="28"/>
      <c r="N764" s="28" t="s">
        <v>79</v>
      </c>
      <c r="O764" s="28"/>
      <c r="P764" s="28" t="s">
        <v>79</v>
      </c>
      <c r="Q764" s="28"/>
      <c r="R764" s="28" t="s">
        <v>79</v>
      </c>
      <c r="S764" s="28"/>
      <c r="T764" s="28" t="s">
        <v>79</v>
      </c>
      <c r="U764" s="28"/>
      <c r="V764" s="28" t="s">
        <v>79</v>
      </c>
      <c r="W764" s="28"/>
      <c r="X764" s="28" t="s">
        <v>79</v>
      </c>
      <c r="Y764" s="28"/>
      <c r="Z764" s="27" t="s">
        <v>79</v>
      </c>
      <c r="AA764" s="29">
        <v>1</v>
      </c>
      <c r="AB764" s="29" t="s">
        <v>88</v>
      </c>
      <c r="AC764" s="30">
        <f t="shared" ref="AC764" si="98">I764*AA764</f>
        <v>9.5</v>
      </c>
      <c r="AD764" s="31" t="str">
        <f>AD753</f>
        <v>M2</v>
      </c>
    </row>
    <row r="765" spans="1:30" x14ac:dyDescent="0.25">
      <c r="A765" s="24"/>
      <c r="B765" s="25" t="s">
        <v>280</v>
      </c>
      <c r="C765" s="26"/>
      <c r="D765" s="27" t="s">
        <v>79</v>
      </c>
      <c r="E765" s="27"/>
      <c r="F765" s="28" t="s">
        <v>79</v>
      </c>
      <c r="G765" s="27"/>
      <c r="H765" s="28" t="s">
        <v>79</v>
      </c>
      <c r="I765" s="28">
        <v>21.2</v>
      </c>
      <c r="J765" s="28" t="s">
        <v>79</v>
      </c>
      <c r="K765" s="28"/>
      <c r="L765" s="28" t="s">
        <v>79</v>
      </c>
      <c r="M765" s="28"/>
      <c r="N765" s="28" t="s">
        <v>79</v>
      </c>
      <c r="O765" s="28"/>
      <c r="P765" s="28" t="s">
        <v>79</v>
      </c>
      <c r="Q765" s="28"/>
      <c r="R765" s="28" t="s">
        <v>79</v>
      </c>
      <c r="S765" s="28"/>
      <c r="T765" s="28" t="s">
        <v>79</v>
      </c>
      <c r="U765" s="28"/>
      <c r="V765" s="28" t="s">
        <v>79</v>
      </c>
      <c r="W765" s="28"/>
      <c r="X765" s="28" t="s">
        <v>79</v>
      </c>
      <c r="Y765" s="28"/>
      <c r="Z765" s="27" t="s">
        <v>79</v>
      </c>
      <c r="AA765" s="29">
        <v>1</v>
      </c>
      <c r="AB765" s="29" t="s">
        <v>88</v>
      </c>
      <c r="AC765" s="30">
        <f t="shared" ref="AC765" si="99">I765*AA765</f>
        <v>21.2</v>
      </c>
      <c r="AD765" s="31" t="str">
        <f t="shared" ref="AD765" si="100">AD764</f>
        <v>M2</v>
      </c>
    </row>
    <row r="766" spans="1:30" x14ac:dyDescent="0.25">
      <c r="A766" s="24"/>
      <c r="B766" s="25" t="s">
        <v>281</v>
      </c>
      <c r="C766" s="26"/>
      <c r="D766" s="27" t="s">
        <v>79</v>
      </c>
      <c r="E766" s="27"/>
      <c r="F766" s="28" t="s">
        <v>79</v>
      </c>
      <c r="G766" s="27"/>
      <c r="H766" s="28" t="s">
        <v>79</v>
      </c>
      <c r="I766" s="28">
        <v>9.5</v>
      </c>
      <c r="J766" s="28" t="s">
        <v>79</v>
      </c>
      <c r="K766" s="28"/>
      <c r="L766" s="28" t="s">
        <v>79</v>
      </c>
      <c r="M766" s="28"/>
      <c r="N766" s="28" t="s">
        <v>79</v>
      </c>
      <c r="O766" s="28"/>
      <c r="P766" s="28" t="s">
        <v>79</v>
      </c>
      <c r="Q766" s="28"/>
      <c r="R766" s="28" t="s">
        <v>79</v>
      </c>
      <c r="S766" s="28"/>
      <c r="T766" s="28" t="s">
        <v>79</v>
      </c>
      <c r="U766" s="28"/>
      <c r="V766" s="28" t="s">
        <v>79</v>
      </c>
      <c r="W766" s="28"/>
      <c r="X766" s="28" t="s">
        <v>79</v>
      </c>
      <c r="Y766" s="28"/>
      <c r="Z766" s="27" t="s">
        <v>79</v>
      </c>
      <c r="AA766" s="29">
        <v>1</v>
      </c>
      <c r="AB766" s="29" t="s">
        <v>88</v>
      </c>
      <c r="AC766" s="30">
        <f t="shared" ref="AC766:AC767" si="101">I766*AA766</f>
        <v>9.5</v>
      </c>
      <c r="AD766" s="31" t="str">
        <f t="shared" ref="AD766:AD767" si="102">AD765</f>
        <v>M2</v>
      </c>
    </row>
    <row r="767" spans="1:30" x14ac:dyDescent="0.25">
      <c r="A767" s="24"/>
      <c r="B767" s="25" t="s">
        <v>282</v>
      </c>
      <c r="C767" s="26"/>
      <c r="D767" s="27" t="s">
        <v>79</v>
      </c>
      <c r="E767" s="27"/>
      <c r="F767" s="28" t="s">
        <v>79</v>
      </c>
      <c r="G767" s="27"/>
      <c r="H767" s="28" t="s">
        <v>79</v>
      </c>
      <c r="I767" s="28">
        <v>21.2</v>
      </c>
      <c r="J767" s="28" t="s">
        <v>79</v>
      </c>
      <c r="K767" s="28"/>
      <c r="L767" s="28" t="s">
        <v>79</v>
      </c>
      <c r="M767" s="28"/>
      <c r="N767" s="28" t="s">
        <v>79</v>
      </c>
      <c r="O767" s="28"/>
      <c r="P767" s="28" t="s">
        <v>79</v>
      </c>
      <c r="Q767" s="28"/>
      <c r="R767" s="28" t="s">
        <v>79</v>
      </c>
      <c r="S767" s="28"/>
      <c r="T767" s="28" t="s">
        <v>79</v>
      </c>
      <c r="U767" s="28"/>
      <c r="V767" s="28" t="s">
        <v>79</v>
      </c>
      <c r="W767" s="28"/>
      <c r="X767" s="28" t="s">
        <v>79</v>
      </c>
      <c r="Y767" s="28"/>
      <c r="Z767" s="27" t="s">
        <v>79</v>
      </c>
      <c r="AA767" s="29">
        <v>1</v>
      </c>
      <c r="AB767" s="29" t="s">
        <v>88</v>
      </c>
      <c r="AC767" s="30">
        <f t="shared" si="101"/>
        <v>21.2</v>
      </c>
      <c r="AD767" s="31" t="str">
        <f t="shared" si="102"/>
        <v>M2</v>
      </c>
    </row>
    <row r="768" spans="1:30" x14ac:dyDescent="0.25">
      <c r="A768" s="200"/>
      <c r="B768" s="201"/>
      <c r="C768" s="201"/>
      <c r="D768" s="201"/>
      <c r="E768" s="201"/>
      <c r="F768" s="201"/>
      <c r="G768" s="201"/>
      <c r="H768" s="201"/>
      <c r="I768" s="201"/>
      <c r="J768" s="201"/>
      <c r="K768" s="201"/>
      <c r="L768" s="201"/>
      <c r="M768" s="201"/>
      <c r="N768" s="201"/>
      <c r="O768" s="201"/>
      <c r="P768" s="201"/>
      <c r="Q768" s="201"/>
      <c r="R768" s="201"/>
      <c r="S768" s="201"/>
      <c r="T768" s="201"/>
      <c r="U768" s="201"/>
      <c r="V768" s="201"/>
      <c r="W768" s="201"/>
      <c r="X768" s="201"/>
      <c r="Y768" s="201"/>
      <c r="Z768" s="201"/>
      <c r="AA768" s="202"/>
      <c r="AB768" s="201"/>
      <c r="AC768" s="201"/>
      <c r="AD768" s="203"/>
    </row>
    <row r="769" spans="1:30" x14ac:dyDescent="0.25">
      <c r="A769" s="204" t="str">
        <f>'MEMÓRIA DE CÁLCULO - MC'!A163</f>
        <v>11.15</v>
      </c>
      <c r="B769" s="188" t="str">
        <f>VLOOKUP(A769,'MEMÓRIA DE CÁLCULO - MC'!$A$8:$J$199,4,FALSE())</f>
        <v>PISO EM PEDRA PORTUGUESA ASSENTADO SOBRE ARGAMASSA SECA DE CIMENTO E AREIA, TRAÇO 1:3, REJUNTADO COM CIMENTO COMUM. AF_05/2020</v>
      </c>
      <c r="C769" s="189"/>
      <c r="D769" s="189"/>
      <c r="E769" s="189"/>
      <c r="F769" s="189"/>
      <c r="G769" s="189"/>
      <c r="H769" s="189"/>
      <c r="I769" s="189"/>
      <c r="J769" s="189"/>
      <c r="K769" s="189"/>
      <c r="L769" s="189"/>
      <c r="M769" s="189"/>
      <c r="N769" s="189"/>
      <c r="O769" s="189"/>
      <c r="P769" s="189"/>
      <c r="Q769" s="189"/>
      <c r="R769" s="189"/>
      <c r="S769" s="189"/>
      <c r="T769" s="189"/>
      <c r="U769" s="189"/>
      <c r="V769" s="189"/>
      <c r="W769" s="189"/>
      <c r="X769" s="189"/>
      <c r="Y769" s="189"/>
      <c r="Z769" s="189"/>
      <c r="AA769" s="205"/>
      <c r="AB769" s="207" t="s">
        <v>90</v>
      </c>
      <c r="AC769" s="207">
        <f>SUM(AC771:AC771)</f>
        <v>47.85</v>
      </c>
      <c r="AD769" s="199" t="str">
        <f>VLOOKUP(A769,'MEMÓRIA DE CÁLCULO - MC'!$A$8:$J$199,6,FALSE())</f>
        <v>M2</v>
      </c>
    </row>
    <row r="770" spans="1:30" x14ac:dyDescent="0.25">
      <c r="A770" s="204"/>
      <c r="B770" s="191"/>
      <c r="C770" s="192"/>
      <c r="D770" s="192"/>
      <c r="E770" s="192"/>
      <c r="F770" s="192"/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2"/>
      <c r="R770" s="192"/>
      <c r="S770" s="192"/>
      <c r="T770" s="192"/>
      <c r="U770" s="192"/>
      <c r="V770" s="192"/>
      <c r="W770" s="192"/>
      <c r="X770" s="192"/>
      <c r="Y770" s="192"/>
      <c r="Z770" s="192"/>
      <c r="AA770" s="206"/>
      <c r="AB770" s="207"/>
      <c r="AC770" s="207"/>
      <c r="AD770" s="199"/>
    </row>
    <row r="771" spans="1:30" x14ac:dyDescent="0.25">
      <c r="A771" s="24"/>
      <c r="B771" s="25" t="s">
        <v>463</v>
      </c>
      <c r="C771" s="26"/>
      <c r="D771" s="27" t="s">
        <v>79</v>
      </c>
      <c r="E771" s="27"/>
      <c r="F771" s="28" t="s">
        <v>79</v>
      </c>
      <c r="G771" s="27"/>
      <c r="H771" s="28" t="s">
        <v>79</v>
      </c>
      <c r="I771" s="28">
        <v>47.85</v>
      </c>
      <c r="J771" s="28" t="s">
        <v>79</v>
      </c>
      <c r="K771" s="28"/>
      <c r="L771" s="28" t="s">
        <v>79</v>
      </c>
      <c r="M771" s="28"/>
      <c r="N771" s="28" t="s">
        <v>79</v>
      </c>
      <c r="O771" s="28"/>
      <c r="P771" s="28" t="s">
        <v>79</v>
      </c>
      <c r="Q771" s="28"/>
      <c r="R771" s="28" t="s">
        <v>79</v>
      </c>
      <c r="S771" s="28"/>
      <c r="T771" s="28" t="s">
        <v>79</v>
      </c>
      <c r="U771" s="28"/>
      <c r="V771" s="28" t="s">
        <v>79</v>
      </c>
      <c r="W771" s="28"/>
      <c r="X771" s="28" t="s">
        <v>79</v>
      </c>
      <c r="Y771" s="28"/>
      <c r="Z771" s="27" t="s">
        <v>79</v>
      </c>
      <c r="AA771" s="29">
        <v>1</v>
      </c>
      <c r="AB771" s="29" t="s">
        <v>88</v>
      </c>
      <c r="AC771" s="30">
        <f t="shared" ref="AC771" si="103">I771*AA771</f>
        <v>47.85</v>
      </c>
      <c r="AD771" s="31" t="str">
        <f>AD769</f>
        <v>M2</v>
      </c>
    </row>
    <row r="772" spans="1:30" x14ac:dyDescent="0.25">
      <c r="A772" s="200"/>
      <c r="B772" s="201"/>
      <c r="C772" s="201"/>
      <c r="D772" s="201"/>
      <c r="E772" s="201"/>
      <c r="F772" s="201"/>
      <c r="G772" s="201"/>
      <c r="H772" s="201"/>
      <c r="I772" s="201"/>
      <c r="J772" s="201"/>
      <c r="K772" s="201"/>
      <c r="L772" s="201"/>
      <c r="M772" s="201"/>
      <c r="N772" s="201"/>
      <c r="O772" s="201"/>
      <c r="P772" s="201"/>
      <c r="Q772" s="201"/>
      <c r="R772" s="201"/>
      <c r="S772" s="201"/>
      <c r="T772" s="201"/>
      <c r="U772" s="201"/>
      <c r="V772" s="201"/>
      <c r="W772" s="201"/>
      <c r="X772" s="201"/>
      <c r="Y772" s="201"/>
      <c r="Z772" s="201"/>
      <c r="AA772" s="202"/>
      <c r="AB772" s="201"/>
      <c r="AC772" s="201"/>
      <c r="AD772" s="203"/>
    </row>
    <row r="773" spans="1:30" x14ac:dyDescent="0.25">
      <c r="A773" s="204" t="str">
        <f>'MEMÓRIA DE CÁLCULO - MC'!A164</f>
        <v>11.16</v>
      </c>
      <c r="B773" s="188" t="str">
        <f>VLOOKUP(A773,'MEMÓRIA DE CÁLCULO - MC'!$A$8:$J$199,4,FALSE())</f>
        <v>REVESTIMENTO CERÂMICO PARA PISO COM PLACAS TIPO PORCELANATO DE DIMENSÕES 60X60 CM APLICADA EM AMBIENTES DE ÁREA ENTRE 5 M² E 10 M². AF_02/2023_PE</v>
      </c>
      <c r="C773" s="189"/>
      <c r="D773" s="189"/>
      <c r="E773" s="189"/>
      <c r="F773" s="189"/>
      <c r="G773" s="189"/>
      <c r="H773" s="189"/>
      <c r="I773" s="189"/>
      <c r="J773" s="189"/>
      <c r="K773" s="189"/>
      <c r="L773" s="189"/>
      <c r="M773" s="189"/>
      <c r="N773" s="189"/>
      <c r="O773" s="189"/>
      <c r="P773" s="189"/>
      <c r="Q773" s="189"/>
      <c r="R773" s="189"/>
      <c r="S773" s="189"/>
      <c r="T773" s="189"/>
      <c r="U773" s="189"/>
      <c r="V773" s="189"/>
      <c r="W773" s="189"/>
      <c r="X773" s="189"/>
      <c r="Y773" s="189"/>
      <c r="Z773" s="189"/>
      <c r="AA773" s="205"/>
      <c r="AB773" s="207" t="s">
        <v>90</v>
      </c>
      <c r="AC773" s="207">
        <f>SUM(AC775:AC778)</f>
        <v>61.400000000000006</v>
      </c>
      <c r="AD773" s="199" t="str">
        <f>VLOOKUP(A773,'MEMÓRIA DE CÁLCULO - MC'!$A$8:$J$199,6,FALSE())</f>
        <v>M2</v>
      </c>
    </row>
    <row r="774" spans="1:30" x14ac:dyDescent="0.25">
      <c r="A774" s="204"/>
      <c r="B774" s="191"/>
      <c r="C774" s="192"/>
      <c r="D774" s="192"/>
      <c r="E774" s="192"/>
      <c r="F774" s="192"/>
      <c r="G774" s="192"/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206"/>
      <c r="AB774" s="207"/>
      <c r="AC774" s="207"/>
      <c r="AD774" s="199"/>
    </row>
    <row r="775" spans="1:30" x14ac:dyDescent="0.25">
      <c r="A775" s="24"/>
      <c r="B775" s="25" t="s">
        <v>279</v>
      </c>
      <c r="C775" s="26"/>
      <c r="D775" s="27" t="s">
        <v>79</v>
      </c>
      <c r="E775" s="27"/>
      <c r="F775" s="28" t="s">
        <v>79</v>
      </c>
      <c r="G775" s="27"/>
      <c r="H775" s="28" t="s">
        <v>79</v>
      </c>
      <c r="I775" s="28">
        <v>9.5</v>
      </c>
      <c r="J775" s="28" t="s">
        <v>79</v>
      </c>
      <c r="K775" s="28"/>
      <c r="L775" s="28" t="s">
        <v>79</v>
      </c>
      <c r="M775" s="28"/>
      <c r="N775" s="28" t="s">
        <v>79</v>
      </c>
      <c r="O775" s="28"/>
      <c r="P775" s="28" t="s">
        <v>79</v>
      </c>
      <c r="Q775" s="28"/>
      <c r="R775" s="28" t="s">
        <v>79</v>
      </c>
      <c r="S775" s="28"/>
      <c r="T775" s="28" t="s">
        <v>79</v>
      </c>
      <c r="U775" s="28"/>
      <c r="V775" s="28" t="s">
        <v>79</v>
      </c>
      <c r="W775" s="28"/>
      <c r="X775" s="28" t="s">
        <v>79</v>
      </c>
      <c r="Y775" s="28"/>
      <c r="Z775" s="27" t="s">
        <v>79</v>
      </c>
      <c r="AA775" s="29">
        <v>1</v>
      </c>
      <c r="AB775" s="29" t="s">
        <v>88</v>
      </c>
      <c r="AC775" s="30">
        <f t="shared" ref="AC775:AC778" si="104">I775*AA775</f>
        <v>9.5</v>
      </c>
      <c r="AD775" s="31" t="str">
        <f>AD773</f>
        <v>M2</v>
      </c>
    </row>
    <row r="776" spans="1:30" x14ac:dyDescent="0.25">
      <c r="A776" s="24"/>
      <c r="B776" s="25" t="s">
        <v>280</v>
      </c>
      <c r="C776" s="26"/>
      <c r="D776" s="27" t="s">
        <v>79</v>
      </c>
      <c r="E776" s="27"/>
      <c r="F776" s="28" t="s">
        <v>79</v>
      </c>
      <c r="G776" s="27"/>
      <c r="H776" s="28" t="s">
        <v>79</v>
      </c>
      <c r="I776" s="28">
        <v>21.2</v>
      </c>
      <c r="J776" s="28" t="s">
        <v>79</v>
      </c>
      <c r="K776" s="28"/>
      <c r="L776" s="28" t="s">
        <v>79</v>
      </c>
      <c r="M776" s="28"/>
      <c r="N776" s="28" t="s">
        <v>79</v>
      </c>
      <c r="O776" s="28"/>
      <c r="P776" s="28" t="s">
        <v>79</v>
      </c>
      <c r="Q776" s="28"/>
      <c r="R776" s="28" t="s">
        <v>79</v>
      </c>
      <c r="S776" s="28"/>
      <c r="T776" s="28" t="s">
        <v>79</v>
      </c>
      <c r="U776" s="28"/>
      <c r="V776" s="28" t="s">
        <v>79</v>
      </c>
      <c r="W776" s="28"/>
      <c r="X776" s="28" t="s">
        <v>79</v>
      </c>
      <c r="Y776" s="28"/>
      <c r="Z776" s="27" t="s">
        <v>79</v>
      </c>
      <c r="AA776" s="29">
        <v>1</v>
      </c>
      <c r="AB776" s="29" t="s">
        <v>88</v>
      </c>
      <c r="AC776" s="30">
        <f t="shared" si="104"/>
        <v>21.2</v>
      </c>
      <c r="AD776" s="31" t="str">
        <f t="shared" ref="AD776:AD778" si="105">AD775</f>
        <v>M2</v>
      </c>
    </row>
    <row r="777" spans="1:30" x14ac:dyDescent="0.25">
      <c r="A777" s="24"/>
      <c r="B777" s="25" t="s">
        <v>281</v>
      </c>
      <c r="C777" s="26"/>
      <c r="D777" s="27" t="s">
        <v>79</v>
      </c>
      <c r="E777" s="27"/>
      <c r="F777" s="28" t="s">
        <v>79</v>
      </c>
      <c r="G777" s="27"/>
      <c r="H777" s="28" t="s">
        <v>79</v>
      </c>
      <c r="I777" s="28">
        <v>9.5</v>
      </c>
      <c r="J777" s="28" t="s">
        <v>79</v>
      </c>
      <c r="K777" s="28"/>
      <c r="L777" s="28" t="s">
        <v>79</v>
      </c>
      <c r="M777" s="28"/>
      <c r="N777" s="28" t="s">
        <v>79</v>
      </c>
      <c r="O777" s="28"/>
      <c r="P777" s="28" t="s">
        <v>79</v>
      </c>
      <c r="Q777" s="28"/>
      <c r="R777" s="28" t="s">
        <v>79</v>
      </c>
      <c r="S777" s="28"/>
      <c r="T777" s="28" t="s">
        <v>79</v>
      </c>
      <c r="U777" s="28"/>
      <c r="V777" s="28" t="s">
        <v>79</v>
      </c>
      <c r="W777" s="28"/>
      <c r="X777" s="28" t="s">
        <v>79</v>
      </c>
      <c r="Y777" s="28"/>
      <c r="Z777" s="27" t="s">
        <v>79</v>
      </c>
      <c r="AA777" s="29">
        <v>1</v>
      </c>
      <c r="AB777" s="29" t="s">
        <v>88</v>
      </c>
      <c r="AC777" s="30">
        <f t="shared" si="104"/>
        <v>9.5</v>
      </c>
      <c r="AD777" s="31" t="str">
        <f t="shared" si="105"/>
        <v>M2</v>
      </c>
    </row>
    <row r="778" spans="1:30" x14ac:dyDescent="0.25">
      <c r="A778" s="24"/>
      <c r="B778" s="25" t="s">
        <v>282</v>
      </c>
      <c r="C778" s="26"/>
      <c r="D778" s="27" t="s">
        <v>79</v>
      </c>
      <c r="E778" s="27"/>
      <c r="F778" s="28" t="s">
        <v>79</v>
      </c>
      <c r="G778" s="27"/>
      <c r="H778" s="28" t="s">
        <v>79</v>
      </c>
      <c r="I778" s="28">
        <v>21.2</v>
      </c>
      <c r="J778" s="28" t="s">
        <v>79</v>
      </c>
      <c r="K778" s="28"/>
      <c r="L778" s="28" t="s">
        <v>79</v>
      </c>
      <c r="M778" s="28"/>
      <c r="N778" s="28" t="s">
        <v>79</v>
      </c>
      <c r="O778" s="28"/>
      <c r="P778" s="28" t="s">
        <v>79</v>
      </c>
      <c r="Q778" s="28"/>
      <c r="R778" s="28" t="s">
        <v>79</v>
      </c>
      <c r="S778" s="28"/>
      <c r="T778" s="28" t="s">
        <v>79</v>
      </c>
      <c r="U778" s="28"/>
      <c r="V778" s="28" t="s">
        <v>79</v>
      </c>
      <c r="W778" s="28"/>
      <c r="X778" s="28" t="s">
        <v>79</v>
      </c>
      <c r="Y778" s="28"/>
      <c r="Z778" s="27" t="s">
        <v>79</v>
      </c>
      <c r="AA778" s="29">
        <v>1</v>
      </c>
      <c r="AB778" s="29" t="s">
        <v>88</v>
      </c>
      <c r="AC778" s="30">
        <f t="shared" si="104"/>
        <v>21.2</v>
      </c>
      <c r="AD778" s="31" t="str">
        <f t="shared" si="105"/>
        <v>M2</v>
      </c>
    </row>
    <row r="779" spans="1:30" x14ac:dyDescent="0.25">
      <c r="A779" s="200"/>
      <c r="B779" s="201"/>
      <c r="C779" s="201"/>
      <c r="D779" s="201"/>
      <c r="E779" s="201"/>
      <c r="F779" s="201"/>
      <c r="G779" s="201"/>
      <c r="H779" s="201"/>
      <c r="I779" s="201"/>
      <c r="J779" s="201"/>
      <c r="K779" s="201"/>
      <c r="L779" s="201"/>
      <c r="M779" s="201"/>
      <c r="N779" s="201"/>
      <c r="O779" s="201"/>
      <c r="P779" s="201"/>
      <c r="Q779" s="201"/>
      <c r="R779" s="201"/>
      <c r="S779" s="201"/>
      <c r="T779" s="201"/>
      <c r="U779" s="201"/>
      <c r="V779" s="201"/>
      <c r="W779" s="201"/>
      <c r="X779" s="201"/>
      <c r="Y779" s="201"/>
      <c r="Z779" s="201"/>
      <c r="AA779" s="202"/>
      <c r="AB779" s="201"/>
      <c r="AC779" s="201"/>
      <c r="AD779" s="203"/>
    </row>
    <row r="780" spans="1:30" x14ac:dyDescent="0.25">
      <c r="A780" s="204" t="str">
        <f>'MEMÓRIA DE CÁLCULO - MC'!A165</f>
        <v>11.17</v>
      </c>
      <c r="B780" s="188" t="str">
        <f>VLOOKUP(A780,'MEMÓRIA DE CÁLCULO - MC'!$A$8:$J$199,4,FALSE())</f>
        <v>REVESTIMENTO CERÂMICO PARA PAREDES INTERNAS COM PLACAS TIPO ESMALTADA DE DIMENSÕES 33X45 CM APLICADAS NA ALTURA INTEIRA DAS PAREDES. AF_02/2023_PE</v>
      </c>
      <c r="C780" s="189"/>
      <c r="D780" s="189"/>
      <c r="E780" s="189"/>
      <c r="F780" s="189"/>
      <c r="G780" s="189"/>
      <c r="H780" s="189"/>
      <c r="I780" s="189"/>
      <c r="J780" s="189"/>
      <c r="K780" s="189"/>
      <c r="L780" s="189"/>
      <c r="M780" s="189"/>
      <c r="N780" s="189"/>
      <c r="O780" s="189"/>
      <c r="P780" s="189"/>
      <c r="Q780" s="189"/>
      <c r="R780" s="189"/>
      <c r="S780" s="189"/>
      <c r="T780" s="189"/>
      <c r="U780" s="189"/>
      <c r="V780" s="189"/>
      <c r="W780" s="189"/>
      <c r="X780" s="189"/>
      <c r="Y780" s="189"/>
      <c r="Z780" s="189"/>
      <c r="AA780" s="205"/>
      <c r="AB780" s="207" t="s">
        <v>90</v>
      </c>
      <c r="AC780" s="207">
        <f>SUM(AC782:AC783)</f>
        <v>113.39999999999999</v>
      </c>
      <c r="AD780" s="199" t="str">
        <f>VLOOKUP(A780,'MEMÓRIA DE CÁLCULO - MC'!$A$8:$J$199,6,FALSE())</f>
        <v>M2</v>
      </c>
    </row>
    <row r="781" spans="1:30" x14ac:dyDescent="0.25">
      <c r="A781" s="204"/>
      <c r="B781" s="191"/>
      <c r="C781" s="192"/>
      <c r="D781" s="192"/>
      <c r="E781" s="192"/>
      <c r="F781" s="192"/>
      <c r="G781" s="192"/>
      <c r="H781" s="192"/>
      <c r="I781" s="192"/>
      <c r="J781" s="192"/>
      <c r="K781" s="192"/>
      <c r="L781" s="192"/>
      <c r="M781" s="192"/>
      <c r="N781" s="192"/>
      <c r="O781" s="192"/>
      <c r="P781" s="192"/>
      <c r="Q781" s="192"/>
      <c r="R781" s="192"/>
      <c r="S781" s="192"/>
      <c r="T781" s="192"/>
      <c r="U781" s="192"/>
      <c r="V781" s="192"/>
      <c r="W781" s="192"/>
      <c r="X781" s="192"/>
      <c r="Y781" s="192"/>
      <c r="Z781" s="192"/>
      <c r="AA781" s="206"/>
      <c r="AB781" s="207"/>
      <c r="AC781" s="207"/>
      <c r="AD781" s="199"/>
    </row>
    <row r="782" spans="1:30" x14ac:dyDescent="0.25">
      <c r="A782" s="24"/>
      <c r="B782" s="25" t="s">
        <v>280</v>
      </c>
      <c r="C782" s="26"/>
      <c r="D782" s="27" t="s">
        <v>79</v>
      </c>
      <c r="E782" s="27"/>
      <c r="F782" s="28" t="s">
        <v>79</v>
      </c>
      <c r="G782" s="27">
        <v>3</v>
      </c>
      <c r="H782" s="28" t="s">
        <v>79</v>
      </c>
      <c r="I782" s="28"/>
      <c r="J782" s="28" t="s">
        <v>79</v>
      </c>
      <c r="K782" s="28">
        <v>18.899999999999999</v>
      </c>
      <c r="L782" s="28" t="s">
        <v>79</v>
      </c>
      <c r="M782" s="28"/>
      <c r="N782" s="28" t="s">
        <v>79</v>
      </c>
      <c r="O782" s="28"/>
      <c r="P782" s="28" t="s">
        <v>79</v>
      </c>
      <c r="Q782" s="28"/>
      <c r="R782" s="28" t="s">
        <v>79</v>
      </c>
      <c r="S782" s="28"/>
      <c r="T782" s="28" t="s">
        <v>79</v>
      </c>
      <c r="U782" s="28"/>
      <c r="V782" s="28" t="s">
        <v>79</v>
      </c>
      <c r="W782" s="28"/>
      <c r="X782" s="28" t="s">
        <v>79</v>
      </c>
      <c r="Y782" s="28"/>
      <c r="Z782" s="27" t="s">
        <v>79</v>
      </c>
      <c r="AA782" s="29">
        <v>1</v>
      </c>
      <c r="AB782" s="29" t="s">
        <v>88</v>
      </c>
      <c r="AC782" s="30">
        <f>G782*K782*AA782</f>
        <v>56.699999999999996</v>
      </c>
      <c r="AD782" s="31" t="str">
        <f>AD780</f>
        <v>M2</v>
      </c>
    </row>
    <row r="783" spans="1:30" x14ac:dyDescent="0.25">
      <c r="A783" s="24"/>
      <c r="B783" s="25" t="s">
        <v>282</v>
      </c>
      <c r="C783" s="26"/>
      <c r="D783" s="27" t="s">
        <v>79</v>
      </c>
      <c r="E783" s="27"/>
      <c r="F783" s="28" t="s">
        <v>79</v>
      </c>
      <c r="G783" s="27">
        <v>3</v>
      </c>
      <c r="H783" s="28" t="s">
        <v>79</v>
      </c>
      <c r="I783" s="28"/>
      <c r="J783" s="28" t="s">
        <v>79</v>
      </c>
      <c r="K783" s="28">
        <v>18.899999999999999</v>
      </c>
      <c r="L783" s="28" t="s">
        <v>79</v>
      </c>
      <c r="M783" s="28"/>
      <c r="N783" s="28" t="s">
        <v>79</v>
      </c>
      <c r="O783" s="28"/>
      <c r="P783" s="28" t="s">
        <v>79</v>
      </c>
      <c r="Q783" s="28"/>
      <c r="R783" s="28" t="s">
        <v>79</v>
      </c>
      <c r="S783" s="28"/>
      <c r="T783" s="28" t="s">
        <v>79</v>
      </c>
      <c r="U783" s="28"/>
      <c r="V783" s="28" t="s">
        <v>79</v>
      </c>
      <c r="W783" s="28"/>
      <c r="X783" s="28" t="s">
        <v>79</v>
      </c>
      <c r="Y783" s="28"/>
      <c r="Z783" s="27" t="s">
        <v>79</v>
      </c>
      <c r="AA783" s="29">
        <v>1</v>
      </c>
      <c r="AB783" s="29" t="s">
        <v>88</v>
      </c>
      <c r="AC783" s="30">
        <f>G783*K783*AA783</f>
        <v>56.699999999999996</v>
      </c>
      <c r="AD783" s="31" t="str">
        <f>AD782</f>
        <v>M2</v>
      </c>
    </row>
    <row r="784" spans="1:30" x14ac:dyDescent="0.25">
      <c r="A784" s="200"/>
      <c r="B784" s="201"/>
      <c r="C784" s="201"/>
      <c r="D784" s="201"/>
      <c r="E784" s="201"/>
      <c r="F784" s="201"/>
      <c r="G784" s="201"/>
      <c r="H784" s="201"/>
      <c r="I784" s="201"/>
      <c r="J784" s="201"/>
      <c r="K784" s="201"/>
      <c r="L784" s="201"/>
      <c r="M784" s="201"/>
      <c r="N784" s="201"/>
      <c r="O784" s="201"/>
      <c r="P784" s="201"/>
      <c r="Q784" s="201"/>
      <c r="R784" s="201"/>
      <c r="S784" s="201"/>
      <c r="T784" s="201"/>
      <c r="U784" s="201"/>
      <c r="V784" s="201"/>
      <c r="W784" s="201"/>
      <c r="X784" s="201"/>
      <c r="Y784" s="201"/>
      <c r="Z784" s="201"/>
      <c r="AA784" s="202"/>
      <c r="AB784" s="201"/>
      <c r="AC784" s="201"/>
      <c r="AD784" s="203"/>
    </row>
    <row r="785" spans="1:30" x14ac:dyDescent="0.25">
      <c r="A785" s="204" t="str">
        <f>'MEMÓRIA DE CÁLCULO - MC'!A166</f>
        <v>11.18</v>
      </c>
      <c r="B785" s="188" t="str">
        <f>VLOOKUP(A785,'MEMÓRIA DE CÁLCULO - MC'!$A$8:$J$199,4,FALSE())</f>
        <v>FORRO EM RÉGUAS DE PVC, LISO, PARA AMBIENTES COMERCIAIS, INCLUSIVE ESTRUTURA BIDIRECIONAL DE FIXAÇÃO. AF_08/2023_PS</v>
      </c>
      <c r="C785" s="189"/>
      <c r="D785" s="189"/>
      <c r="E785" s="189"/>
      <c r="F785" s="189"/>
      <c r="G785" s="189"/>
      <c r="H785" s="189"/>
      <c r="I785" s="189"/>
      <c r="J785" s="189"/>
      <c r="K785" s="189"/>
      <c r="L785" s="189"/>
      <c r="M785" s="189"/>
      <c r="N785" s="189"/>
      <c r="O785" s="189"/>
      <c r="P785" s="189"/>
      <c r="Q785" s="189"/>
      <c r="R785" s="189"/>
      <c r="S785" s="189"/>
      <c r="T785" s="189"/>
      <c r="U785" s="189"/>
      <c r="V785" s="189"/>
      <c r="W785" s="189"/>
      <c r="X785" s="189"/>
      <c r="Y785" s="189"/>
      <c r="Z785" s="189"/>
      <c r="AA785" s="205"/>
      <c r="AB785" s="207" t="s">
        <v>90</v>
      </c>
      <c r="AC785" s="207">
        <f>SUM(AC787:AC790)</f>
        <v>61.400000000000006</v>
      </c>
      <c r="AD785" s="199" t="str">
        <f>VLOOKUP(A785,'MEMÓRIA DE CÁLCULO - MC'!$A$8:$J$199,6,FALSE())</f>
        <v>M2</v>
      </c>
    </row>
    <row r="786" spans="1:30" x14ac:dyDescent="0.25">
      <c r="A786" s="204"/>
      <c r="B786" s="191"/>
      <c r="C786" s="192"/>
      <c r="D786" s="192"/>
      <c r="E786" s="192"/>
      <c r="F786" s="192"/>
      <c r="G786" s="192"/>
      <c r="H786" s="192"/>
      <c r="I786" s="192"/>
      <c r="J786" s="192"/>
      <c r="K786" s="192"/>
      <c r="L786" s="192"/>
      <c r="M786" s="192"/>
      <c r="N786" s="192"/>
      <c r="O786" s="192"/>
      <c r="P786" s="192"/>
      <c r="Q786" s="192"/>
      <c r="R786" s="192"/>
      <c r="S786" s="192"/>
      <c r="T786" s="192"/>
      <c r="U786" s="192"/>
      <c r="V786" s="192"/>
      <c r="W786" s="192"/>
      <c r="X786" s="192"/>
      <c r="Y786" s="192"/>
      <c r="Z786" s="192"/>
      <c r="AA786" s="206"/>
      <c r="AB786" s="207"/>
      <c r="AC786" s="207"/>
      <c r="AD786" s="199"/>
    </row>
    <row r="787" spans="1:30" x14ac:dyDescent="0.25">
      <c r="A787" s="24"/>
      <c r="B787" s="25" t="s">
        <v>279</v>
      </c>
      <c r="C787" s="26"/>
      <c r="D787" s="27" t="s">
        <v>79</v>
      </c>
      <c r="E787" s="27"/>
      <c r="F787" s="28" t="s">
        <v>79</v>
      </c>
      <c r="G787" s="27"/>
      <c r="H787" s="28" t="s">
        <v>79</v>
      </c>
      <c r="I787" s="28">
        <v>9.5</v>
      </c>
      <c r="J787" s="28" t="s">
        <v>79</v>
      </c>
      <c r="K787" s="28"/>
      <c r="L787" s="28" t="s">
        <v>79</v>
      </c>
      <c r="M787" s="28"/>
      <c r="N787" s="28" t="s">
        <v>79</v>
      </c>
      <c r="O787" s="28"/>
      <c r="P787" s="28" t="s">
        <v>79</v>
      </c>
      <c r="Q787" s="28"/>
      <c r="R787" s="28" t="s">
        <v>79</v>
      </c>
      <c r="S787" s="28"/>
      <c r="T787" s="28" t="s">
        <v>79</v>
      </c>
      <c r="U787" s="28"/>
      <c r="V787" s="28" t="s">
        <v>79</v>
      </c>
      <c r="W787" s="28"/>
      <c r="X787" s="28" t="s">
        <v>79</v>
      </c>
      <c r="Y787" s="28"/>
      <c r="Z787" s="27" t="s">
        <v>79</v>
      </c>
      <c r="AA787" s="29">
        <v>1</v>
      </c>
      <c r="AB787" s="29" t="s">
        <v>88</v>
      </c>
      <c r="AC787" s="30">
        <f t="shared" ref="AC787:AC790" si="106">I787*AA787</f>
        <v>9.5</v>
      </c>
      <c r="AD787" s="31" t="str">
        <f>AD785</f>
        <v>M2</v>
      </c>
    </row>
    <row r="788" spans="1:30" x14ac:dyDescent="0.25">
      <c r="A788" s="24"/>
      <c r="B788" s="25" t="s">
        <v>280</v>
      </c>
      <c r="C788" s="26"/>
      <c r="D788" s="27" t="s">
        <v>79</v>
      </c>
      <c r="E788" s="27"/>
      <c r="F788" s="28" t="s">
        <v>79</v>
      </c>
      <c r="G788" s="27"/>
      <c r="H788" s="28" t="s">
        <v>79</v>
      </c>
      <c r="I788" s="28">
        <v>21.2</v>
      </c>
      <c r="J788" s="28" t="s">
        <v>79</v>
      </c>
      <c r="K788" s="28"/>
      <c r="L788" s="28" t="s">
        <v>79</v>
      </c>
      <c r="M788" s="28"/>
      <c r="N788" s="28" t="s">
        <v>79</v>
      </c>
      <c r="O788" s="28"/>
      <c r="P788" s="28" t="s">
        <v>79</v>
      </c>
      <c r="Q788" s="28"/>
      <c r="R788" s="28" t="s">
        <v>79</v>
      </c>
      <c r="S788" s="28"/>
      <c r="T788" s="28" t="s">
        <v>79</v>
      </c>
      <c r="U788" s="28"/>
      <c r="V788" s="28" t="s">
        <v>79</v>
      </c>
      <c r="W788" s="28"/>
      <c r="X788" s="28" t="s">
        <v>79</v>
      </c>
      <c r="Y788" s="28"/>
      <c r="Z788" s="27" t="s">
        <v>79</v>
      </c>
      <c r="AA788" s="29">
        <v>1</v>
      </c>
      <c r="AB788" s="29" t="s">
        <v>88</v>
      </c>
      <c r="AC788" s="30">
        <f t="shared" si="106"/>
        <v>21.2</v>
      </c>
      <c r="AD788" s="31" t="str">
        <f t="shared" ref="AD788:AD790" si="107">AD787</f>
        <v>M2</v>
      </c>
    </row>
    <row r="789" spans="1:30" x14ac:dyDescent="0.25">
      <c r="A789" s="24"/>
      <c r="B789" s="25" t="s">
        <v>281</v>
      </c>
      <c r="C789" s="26"/>
      <c r="D789" s="27" t="s">
        <v>79</v>
      </c>
      <c r="E789" s="27"/>
      <c r="F789" s="28" t="s">
        <v>79</v>
      </c>
      <c r="G789" s="27"/>
      <c r="H789" s="28" t="s">
        <v>79</v>
      </c>
      <c r="I789" s="28">
        <v>9.5</v>
      </c>
      <c r="J789" s="28" t="s">
        <v>79</v>
      </c>
      <c r="K789" s="28"/>
      <c r="L789" s="28" t="s">
        <v>79</v>
      </c>
      <c r="M789" s="28"/>
      <c r="N789" s="28" t="s">
        <v>79</v>
      </c>
      <c r="O789" s="28"/>
      <c r="P789" s="28" t="s">
        <v>79</v>
      </c>
      <c r="Q789" s="28"/>
      <c r="R789" s="28" t="s">
        <v>79</v>
      </c>
      <c r="S789" s="28"/>
      <c r="T789" s="28" t="s">
        <v>79</v>
      </c>
      <c r="U789" s="28"/>
      <c r="V789" s="28" t="s">
        <v>79</v>
      </c>
      <c r="W789" s="28"/>
      <c r="X789" s="28" t="s">
        <v>79</v>
      </c>
      <c r="Y789" s="28"/>
      <c r="Z789" s="27" t="s">
        <v>79</v>
      </c>
      <c r="AA789" s="29">
        <v>1</v>
      </c>
      <c r="AB789" s="29" t="s">
        <v>88</v>
      </c>
      <c r="AC789" s="30">
        <f t="shared" si="106"/>
        <v>9.5</v>
      </c>
      <c r="AD789" s="31" t="str">
        <f t="shared" si="107"/>
        <v>M2</v>
      </c>
    </row>
    <row r="790" spans="1:30" x14ac:dyDescent="0.25">
      <c r="A790" s="24"/>
      <c r="B790" s="25" t="s">
        <v>282</v>
      </c>
      <c r="C790" s="26"/>
      <c r="D790" s="27" t="s">
        <v>79</v>
      </c>
      <c r="E790" s="27"/>
      <c r="F790" s="28" t="s">
        <v>79</v>
      </c>
      <c r="G790" s="27"/>
      <c r="H790" s="28" t="s">
        <v>79</v>
      </c>
      <c r="I790" s="28">
        <v>21.2</v>
      </c>
      <c r="J790" s="28" t="s">
        <v>79</v>
      </c>
      <c r="K790" s="28"/>
      <c r="L790" s="28" t="s">
        <v>79</v>
      </c>
      <c r="M790" s="28"/>
      <c r="N790" s="28" t="s">
        <v>79</v>
      </c>
      <c r="O790" s="28"/>
      <c r="P790" s="28" t="s">
        <v>79</v>
      </c>
      <c r="Q790" s="28"/>
      <c r="R790" s="28" t="s">
        <v>79</v>
      </c>
      <c r="S790" s="28"/>
      <c r="T790" s="28" t="s">
        <v>79</v>
      </c>
      <c r="U790" s="28"/>
      <c r="V790" s="28" t="s">
        <v>79</v>
      </c>
      <c r="W790" s="28"/>
      <c r="X790" s="28" t="s">
        <v>79</v>
      </c>
      <c r="Y790" s="28"/>
      <c r="Z790" s="27" t="s">
        <v>79</v>
      </c>
      <c r="AA790" s="29">
        <v>1</v>
      </c>
      <c r="AB790" s="29" t="s">
        <v>88</v>
      </c>
      <c r="AC790" s="30">
        <f t="shared" si="106"/>
        <v>21.2</v>
      </c>
      <c r="AD790" s="31" t="str">
        <f t="shared" si="107"/>
        <v>M2</v>
      </c>
    </row>
    <row r="791" spans="1:30" x14ac:dyDescent="0.25">
      <c r="A791" s="200"/>
      <c r="B791" s="201"/>
      <c r="C791" s="201"/>
      <c r="D791" s="201"/>
      <c r="E791" s="201"/>
      <c r="F791" s="201"/>
      <c r="G791" s="201"/>
      <c r="H791" s="201"/>
      <c r="I791" s="201"/>
      <c r="J791" s="201"/>
      <c r="K791" s="201"/>
      <c r="L791" s="201"/>
      <c r="M791" s="201"/>
      <c r="N791" s="201"/>
      <c r="O791" s="201"/>
      <c r="P791" s="201"/>
      <c r="Q791" s="201"/>
      <c r="R791" s="201"/>
      <c r="S791" s="201"/>
      <c r="T791" s="201"/>
      <c r="U791" s="201"/>
      <c r="V791" s="201"/>
      <c r="W791" s="201"/>
      <c r="X791" s="201"/>
      <c r="Y791" s="201"/>
      <c r="Z791" s="201"/>
      <c r="AA791" s="202"/>
      <c r="AB791" s="201"/>
      <c r="AC791" s="201"/>
      <c r="AD791" s="203"/>
    </row>
    <row r="792" spans="1:30" x14ac:dyDescent="0.25">
      <c r="A792" s="23" t="str">
        <f>'MEMÓRIA DE CÁLCULO - MC'!A168</f>
        <v>12.</v>
      </c>
      <c r="B792" s="208" t="str">
        <f>VLOOKUP(A792,'MEMÓRIA DE CÁLCULO - MC'!$A$8:$J$199,4,FALSE())</f>
        <v>ESQUADRIAS E GUARDA-CORPO</v>
      </c>
      <c r="C792" s="208"/>
      <c r="D792" s="208"/>
      <c r="E792" s="208"/>
      <c r="F792" s="208"/>
      <c r="G792" s="208"/>
      <c r="H792" s="208"/>
      <c r="I792" s="208"/>
      <c r="J792" s="208"/>
      <c r="K792" s="208"/>
      <c r="L792" s="208"/>
      <c r="M792" s="208"/>
      <c r="N792" s="208"/>
      <c r="O792" s="208"/>
      <c r="P792" s="208"/>
      <c r="Q792" s="208"/>
      <c r="R792" s="208"/>
      <c r="S792" s="208"/>
      <c r="T792" s="208"/>
      <c r="U792" s="208"/>
      <c r="V792" s="208"/>
      <c r="W792" s="208"/>
      <c r="X792" s="208"/>
      <c r="Y792" s="208"/>
      <c r="Z792" s="208"/>
      <c r="AA792" s="209"/>
      <c r="AB792" s="208"/>
      <c r="AC792" s="208"/>
      <c r="AD792" s="210"/>
    </row>
    <row r="793" spans="1:30" x14ac:dyDescent="0.25">
      <c r="A793" s="204" t="str">
        <f>'MEMÓRIA DE CÁLCULO - MC'!A169</f>
        <v>12.1</v>
      </c>
      <c r="B793" s="188" t="str">
        <f>VLOOKUP(A793,'MEMÓRIA DE CÁLCULO - MC'!$A$8:$J$199,4,FALSE())</f>
        <v>KIT DE PORTA DE MADEIRA PARA PINTURA, SEMI-OCA (PESADA OU SUPERPESADA), PADRÃO MÉDIO, 90X210CM, ESPESSURA DE 3,5CM, ITENS INCLUSOS: DOBRADIÇAS, MONTAGEM E INSTALAÇÃO DO BATENTE, FECHADURA COM EXECUÇÃO DO FURO - FORNECIMENTO E INSTALAÇÃO. AF_12/2019</v>
      </c>
      <c r="C793" s="189"/>
      <c r="D793" s="189"/>
      <c r="E793" s="189"/>
      <c r="F793" s="189"/>
      <c r="G793" s="189"/>
      <c r="H793" s="189"/>
      <c r="I793" s="189"/>
      <c r="J793" s="189"/>
      <c r="K793" s="189"/>
      <c r="L793" s="189"/>
      <c r="M793" s="189"/>
      <c r="N793" s="189"/>
      <c r="O793" s="189"/>
      <c r="P793" s="189"/>
      <c r="Q793" s="189"/>
      <c r="R793" s="189"/>
      <c r="S793" s="189"/>
      <c r="T793" s="189"/>
      <c r="U793" s="189"/>
      <c r="V793" s="189"/>
      <c r="W793" s="189"/>
      <c r="X793" s="189"/>
      <c r="Y793" s="189"/>
      <c r="Z793" s="189"/>
      <c r="AA793" s="205"/>
      <c r="AB793" s="207" t="s">
        <v>90</v>
      </c>
      <c r="AC793" s="207">
        <f>SUM(AC795:AC798)</f>
        <v>4</v>
      </c>
      <c r="AD793" s="199" t="str">
        <f>VLOOKUP(A793,'MEMÓRIA DE CÁLCULO - MC'!$A$8:$J$199,6,FALSE())</f>
        <v>UNID</v>
      </c>
    </row>
    <row r="794" spans="1:30" x14ac:dyDescent="0.25">
      <c r="A794" s="204"/>
      <c r="B794" s="191"/>
      <c r="C794" s="192"/>
      <c r="D794" s="192"/>
      <c r="E794" s="192"/>
      <c r="F794" s="192"/>
      <c r="G794" s="192"/>
      <c r="H794" s="192"/>
      <c r="I794" s="192"/>
      <c r="J794" s="192"/>
      <c r="K794" s="192"/>
      <c r="L794" s="192"/>
      <c r="M794" s="192"/>
      <c r="N794" s="192"/>
      <c r="O794" s="192"/>
      <c r="P794" s="192"/>
      <c r="Q794" s="192"/>
      <c r="R794" s="192"/>
      <c r="S794" s="192"/>
      <c r="T794" s="192"/>
      <c r="U794" s="192"/>
      <c r="V794" s="192"/>
      <c r="W794" s="192"/>
      <c r="X794" s="192"/>
      <c r="Y794" s="192"/>
      <c r="Z794" s="192"/>
      <c r="AA794" s="206"/>
      <c r="AB794" s="207"/>
      <c r="AC794" s="207"/>
      <c r="AD794" s="199"/>
    </row>
    <row r="795" spans="1:30" x14ac:dyDescent="0.25">
      <c r="A795" s="24"/>
      <c r="B795" s="25" t="s">
        <v>283</v>
      </c>
      <c r="C795" s="26"/>
      <c r="D795" s="27" t="s">
        <v>79</v>
      </c>
      <c r="E795" s="27"/>
      <c r="F795" s="28" t="s">
        <v>79</v>
      </c>
      <c r="G795" s="27"/>
      <c r="H795" s="28" t="s">
        <v>79</v>
      </c>
      <c r="I795" s="28"/>
      <c r="J795" s="28" t="s">
        <v>79</v>
      </c>
      <c r="K795" s="28"/>
      <c r="L795" s="28" t="s">
        <v>79</v>
      </c>
      <c r="M795" s="28"/>
      <c r="N795" s="28" t="s">
        <v>79</v>
      </c>
      <c r="O795" s="28"/>
      <c r="P795" s="28" t="s">
        <v>79</v>
      </c>
      <c r="Q795" s="28"/>
      <c r="R795" s="28" t="s">
        <v>79</v>
      </c>
      <c r="S795" s="28"/>
      <c r="T795" s="28" t="s">
        <v>79</v>
      </c>
      <c r="U795" s="28"/>
      <c r="V795" s="28" t="s">
        <v>79</v>
      </c>
      <c r="W795" s="28"/>
      <c r="X795" s="28" t="s">
        <v>79</v>
      </c>
      <c r="Y795" s="28">
        <v>1</v>
      </c>
      <c r="Z795" s="27" t="s">
        <v>79</v>
      </c>
      <c r="AA795" s="29">
        <v>1</v>
      </c>
      <c r="AB795" s="29" t="s">
        <v>88</v>
      </c>
      <c r="AC795" s="30">
        <f>Y795*AA795</f>
        <v>1</v>
      </c>
      <c r="AD795" s="31" t="str">
        <f>AD793</f>
        <v>UNID</v>
      </c>
    </row>
    <row r="796" spans="1:30" x14ac:dyDescent="0.25">
      <c r="A796" s="24"/>
      <c r="B796" s="25" t="s">
        <v>284</v>
      </c>
      <c r="C796" s="26"/>
      <c r="D796" s="27" t="s">
        <v>79</v>
      </c>
      <c r="E796" s="27"/>
      <c r="F796" s="28" t="s">
        <v>79</v>
      </c>
      <c r="G796" s="27"/>
      <c r="H796" s="28" t="s">
        <v>79</v>
      </c>
      <c r="I796" s="28"/>
      <c r="J796" s="28" t="s">
        <v>79</v>
      </c>
      <c r="K796" s="28"/>
      <c r="L796" s="28" t="s">
        <v>79</v>
      </c>
      <c r="M796" s="28"/>
      <c r="N796" s="28" t="s">
        <v>79</v>
      </c>
      <c r="O796" s="28"/>
      <c r="P796" s="28" t="s">
        <v>79</v>
      </c>
      <c r="Q796" s="28"/>
      <c r="R796" s="28" t="s">
        <v>79</v>
      </c>
      <c r="S796" s="28"/>
      <c r="T796" s="28" t="s">
        <v>79</v>
      </c>
      <c r="U796" s="28"/>
      <c r="V796" s="28" t="s">
        <v>79</v>
      </c>
      <c r="W796" s="28"/>
      <c r="X796" s="28" t="s">
        <v>79</v>
      </c>
      <c r="Y796" s="28">
        <v>1</v>
      </c>
      <c r="Z796" s="27" t="s">
        <v>79</v>
      </c>
      <c r="AA796" s="29">
        <v>1</v>
      </c>
      <c r="AB796" s="29" t="s">
        <v>88</v>
      </c>
      <c r="AC796" s="30">
        <f t="shared" ref="AC796:AC798" si="108">Y796*AA796</f>
        <v>1</v>
      </c>
      <c r="AD796" s="31" t="str">
        <f>AD795</f>
        <v>UNID</v>
      </c>
    </row>
    <row r="797" spans="1:30" x14ac:dyDescent="0.25">
      <c r="A797" s="24"/>
      <c r="B797" s="25" t="s">
        <v>286</v>
      </c>
      <c r="C797" s="26"/>
      <c r="D797" s="27" t="s">
        <v>79</v>
      </c>
      <c r="E797" s="27"/>
      <c r="F797" s="28" t="s">
        <v>79</v>
      </c>
      <c r="G797" s="27"/>
      <c r="H797" s="28" t="s">
        <v>79</v>
      </c>
      <c r="I797" s="28"/>
      <c r="J797" s="28" t="s">
        <v>79</v>
      </c>
      <c r="K797" s="28"/>
      <c r="L797" s="28" t="s">
        <v>79</v>
      </c>
      <c r="M797" s="28"/>
      <c r="N797" s="28" t="s">
        <v>79</v>
      </c>
      <c r="O797" s="28"/>
      <c r="P797" s="28" t="s">
        <v>79</v>
      </c>
      <c r="Q797" s="28"/>
      <c r="R797" s="28" t="s">
        <v>79</v>
      </c>
      <c r="S797" s="28"/>
      <c r="T797" s="28" t="s">
        <v>79</v>
      </c>
      <c r="U797" s="28"/>
      <c r="V797" s="28" t="s">
        <v>79</v>
      </c>
      <c r="W797" s="28"/>
      <c r="X797" s="28" t="s">
        <v>79</v>
      </c>
      <c r="Y797" s="28">
        <v>1</v>
      </c>
      <c r="Z797" s="27" t="s">
        <v>79</v>
      </c>
      <c r="AA797" s="29">
        <v>1</v>
      </c>
      <c r="AB797" s="29" t="s">
        <v>88</v>
      </c>
      <c r="AC797" s="30">
        <f t="shared" si="108"/>
        <v>1</v>
      </c>
      <c r="AD797" s="31" t="str">
        <f t="shared" ref="AD797:AD798" si="109">AD796</f>
        <v>UNID</v>
      </c>
    </row>
    <row r="798" spans="1:30" x14ac:dyDescent="0.25">
      <c r="A798" s="24"/>
      <c r="B798" s="25" t="s">
        <v>285</v>
      </c>
      <c r="C798" s="26"/>
      <c r="D798" s="27" t="s">
        <v>79</v>
      </c>
      <c r="E798" s="27"/>
      <c r="F798" s="28" t="s">
        <v>79</v>
      </c>
      <c r="G798" s="27"/>
      <c r="H798" s="28" t="s">
        <v>79</v>
      </c>
      <c r="I798" s="28"/>
      <c r="J798" s="28" t="s">
        <v>79</v>
      </c>
      <c r="K798" s="28"/>
      <c r="L798" s="28" t="s">
        <v>79</v>
      </c>
      <c r="M798" s="28"/>
      <c r="N798" s="28" t="s">
        <v>79</v>
      </c>
      <c r="O798" s="28"/>
      <c r="P798" s="28" t="s">
        <v>79</v>
      </c>
      <c r="Q798" s="28"/>
      <c r="R798" s="28" t="s">
        <v>79</v>
      </c>
      <c r="S798" s="28"/>
      <c r="T798" s="28" t="s">
        <v>79</v>
      </c>
      <c r="U798" s="28"/>
      <c r="V798" s="28" t="s">
        <v>79</v>
      </c>
      <c r="W798" s="28"/>
      <c r="X798" s="28" t="s">
        <v>79</v>
      </c>
      <c r="Y798" s="28">
        <v>1</v>
      </c>
      <c r="Z798" s="27" t="s">
        <v>79</v>
      </c>
      <c r="AA798" s="29">
        <v>1</v>
      </c>
      <c r="AB798" s="29" t="s">
        <v>88</v>
      </c>
      <c r="AC798" s="30">
        <f t="shared" si="108"/>
        <v>1</v>
      </c>
      <c r="AD798" s="31" t="str">
        <f t="shared" si="109"/>
        <v>UNID</v>
      </c>
    </row>
    <row r="799" spans="1:30" x14ac:dyDescent="0.25">
      <c r="A799" s="200"/>
      <c r="B799" s="201"/>
      <c r="C799" s="201"/>
      <c r="D799" s="201"/>
      <c r="E799" s="201"/>
      <c r="F799" s="201"/>
      <c r="G799" s="201"/>
      <c r="H799" s="201"/>
      <c r="I799" s="201"/>
      <c r="J799" s="201"/>
      <c r="K799" s="201"/>
      <c r="L799" s="201"/>
      <c r="M799" s="201"/>
      <c r="N799" s="201"/>
      <c r="O799" s="201"/>
      <c r="P799" s="201"/>
      <c r="Q799" s="201"/>
      <c r="R799" s="201"/>
      <c r="S799" s="201"/>
      <c r="T799" s="201"/>
      <c r="U799" s="201"/>
      <c r="V799" s="201"/>
      <c r="W799" s="201"/>
      <c r="X799" s="201"/>
      <c r="Y799" s="201"/>
      <c r="Z799" s="201"/>
      <c r="AA799" s="202"/>
      <c r="AB799" s="201"/>
      <c r="AC799" s="201"/>
      <c r="AD799" s="203"/>
    </row>
    <row r="800" spans="1:30" x14ac:dyDescent="0.25">
      <c r="A800" s="204" t="str">
        <f>'MEMÓRIA DE CÁLCULO - MC'!A170</f>
        <v>12.2</v>
      </c>
      <c r="B800" s="188" t="str">
        <f>VLOOKUP(A800,'MEMÓRIA DE CÁLCULO - MC'!$A$8:$J$199,4,FALSE())</f>
        <v>KIT DE PORTA DE MADEIRA PARA PINTURA, SEMI-OCA (LEVE OU MÉDIA), PADRÃO MÉDIO, 70X210CM, ESPESSURA DE 3,5CM, ITENS INCLUSOS: DOBRADIÇAS, MONTAGEM E INSTALAÇÃO DO BATENTE, FECHADURA COM EXECUÇÃO DO FURO - FORNECIMENTO E INSTALAÇÃO. AF_12/2019</v>
      </c>
      <c r="C800" s="189"/>
      <c r="D800" s="189"/>
      <c r="E800" s="189"/>
      <c r="F800" s="189"/>
      <c r="G800" s="189"/>
      <c r="H800" s="189"/>
      <c r="I800" s="189"/>
      <c r="J800" s="189"/>
      <c r="K800" s="189"/>
      <c r="L800" s="189"/>
      <c r="M800" s="189"/>
      <c r="N800" s="189"/>
      <c r="O800" s="189"/>
      <c r="P800" s="189"/>
      <c r="Q800" s="189"/>
      <c r="R800" s="189"/>
      <c r="S800" s="189"/>
      <c r="T800" s="189"/>
      <c r="U800" s="189"/>
      <c r="V800" s="189"/>
      <c r="W800" s="189"/>
      <c r="X800" s="189"/>
      <c r="Y800" s="189"/>
      <c r="Z800" s="189"/>
      <c r="AA800" s="205"/>
      <c r="AB800" s="207" t="s">
        <v>90</v>
      </c>
      <c r="AC800" s="207">
        <f>SUM(AC802:AC803)</f>
        <v>8</v>
      </c>
      <c r="AD800" s="199" t="str">
        <f>VLOOKUP(A800,'MEMÓRIA DE CÁLCULO - MC'!$A$8:$J$199,6,FALSE())</f>
        <v>UNID</v>
      </c>
    </row>
    <row r="801" spans="1:30" x14ac:dyDescent="0.25">
      <c r="A801" s="204"/>
      <c r="B801" s="191"/>
      <c r="C801" s="192"/>
      <c r="D801" s="192"/>
      <c r="E801" s="192"/>
      <c r="F801" s="192"/>
      <c r="G801" s="192"/>
      <c r="H801" s="192"/>
      <c r="I801" s="192"/>
      <c r="J801" s="192"/>
      <c r="K801" s="192"/>
      <c r="L801" s="192"/>
      <c r="M801" s="192"/>
      <c r="N801" s="192"/>
      <c r="O801" s="192"/>
      <c r="P801" s="192"/>
      <c r="Q801" s="192"/>
      <c r="R801" s="192"/>
      <c r="S801" s="192"/>
      <c r="T801" s="192"/>
      <c r="U801" s="192"/>
      <c r="V801" s="192"/>
      <c r="W801" s="192"/>
      <c r="X801" s="192"/>
      <c r="Y801" s="192"/>
      <c r="Z801" s="192"/>
      <c r="AA801" s="206"/>
      <c r="AB801" s="207"/>
      <c r="AC801" s="207"/>
      <c r="AD801" s="199"/>
    </row>
    <row r="802" spans="1:30" x14ac:dyDescent="0.25">
      <c r="A802" s="24"/>
      <c r="B802" s="25" t="s">
        <v>287</v>
      </c>
      <c r="C802" s="26"/>
      <c r="D802" s="27" t="s">
        <v>79</v>
      </c>
      <c r="E802" s="27"/>
      <c r="F802" s="28" t="s">
        <v>79</v>
      </c>
      <c r="G802" s="27"/>
      <c r="H802" s="28" t="s">
        <v>79</v>
      </c>
      <c r="I802" s="28"/>
      <c r="J802" s="28" t="s">
        <v>79</v>
      </c>
      <c r="K802" s="28"/>
      <c r="L802" s="28" t="s">
        <v>79</v>
      </c>
      <c r="M802" s="28"/>
      <c r="N802" s="28" t="s">
        <v>79</v>
      </c>
      <c r="O802" s="28"/>
      <c r="P802" s="28" t="s">
        <v>79</v>
      </c>
      <c r="Q802" s="28"/>
      <c r="R802" s="28" t="s">
        <v>79</v>
      </c>
      <c r="S802" s="28"/>
      <c r="T802" s="28" t="s">
        <v>79</v>
      </c>
      <c r="U802" s="28"/>
      <c r="V802" s="28" t="s">
        <v>79</v>
      </c>
      <c r="W802" s="28"/>
      <c r="X802" s="28" t="s">
        <v>79</v>
      </c>
      <c r="Y802" s="28">
        <v>4</v>
      </c>
      <c r="Z802" s="27" t="s">
        <v>79</v>
      </c>
      <c r="AA802" s="29">
        <v>1</v>
      </c>
      <c r="AB802" s="29" t="s">
        <v>88</v>
      </c>
      <c r="AC802" s="30">
        <f>Y802*AA802</f>
        <v>4</v>
      </c>
      <c r="AD802" s="31" t="str">
        <f>AD800</f>
        <v>UNID</v>
      </c>
    </row>
    <row r="803" spans="1:30" x14ac:dyDescent="0.25">
      <c r="A803" s="24"/>
      <c r="B803" s="25" t="s">
        <v>288</v>
      </c>
      <c r="C803" s="26"/>
      <c r="D803" s="27" t="s">
        <v>79</v>
      </c>
      <c r="E803" s="27"/>
      <c r="F803" s="28" t="s">
        <v>79</v>
      </c>
      <c r="G803" s="27"/>
      <c r="H803" s="28" t="s">
        <v>79</v>
      </c>
      <c r="I803" s="28"/>
      <c r="J803" s="28" t="s">
        <v>79</v>
      </c>
      <c r="K803" s="28"/>
      <c r="L803" s="28" t="s">
        <v>79</v>
      </c>
      <c r="M803" s="28"/>
      <c r="N803" s="28" t="s">
        <v>79</v>
      </c>
      <c r="O803" s="28"/>
      <c r="P803" s="28" t="s">
        <v>79</v>
      </c>
      <c r="Q803" s="28"/>
      <c r="R803" s="28" t="s">
        <v>79</v>
      </c>
      <c r="S803" s="28"/>
      <c r="T803" s="28" t="s">
        <v>79</v>
      </c>
      <c r="U803" s="28"/>
      <c r="V803" s="28" t="s">
        <v>79</v>
      </c>
      <c r="W803" s="28"/>
      <c r="X803" s="28" t="s">
        <v>79</v>
      </c>
      <c r="Y803" s="28">
        <v>4</v>
      </c>
      <c r="Z803" s="27" t="s">
        <v>79</v>
      </c>
      <c r="AA803" s="29">
        <v>1</v>
      </c>
      <c r="AB803" s="29" t="s">
        <v>88</v>
      </c>
      <c r="AC803" s="30">
        <f>Y803*AA803</f>
        <v>4</v>
      </c>
      <c r="AD803" s="31" t="str">
        <f>AD802</f>
        <v>UNID</v>
      </c>
    </row>
    <row r="804" spans="1:30" x14ac:dyDescent="0.25">
      <c r="A804" s="200"/>
      <c r="B804" s="201"/>
      <c r="C804" s="201"/>
      <c r="D804" s="201"/>
      <c r="E804" s="201"/>
      <c r="F804" s="201"/>
      <c r="G804" s="201"/>
      <c r="H804" s="201"/>
      <c r="I804" s="201"/>
      <c r="J804" s="201"/>
      <c r="K804" s="201"/>
      <c r="L804" s="201"/>
      <c r="M804" s="201"/>
      <c r="N804" s="201"/>
      <c r="O804" s="201"/>
      <c r="P804" s="201"/>
      <c r="Q804" s="201"/>
      <c r="R804" s="201"/>
      <c r="S804" s="201"/>
      <c r="T804" s="201"/>
      <c r="U804" s="201"/>
      <c r="V804" s="201"/>
      <c r="W804" s="201"/>
      <c r="X804" s="201"/>
      <c r="Y804" s="201"/>
      <c r="Z804" s="201"/>
      <c r="AA804" s="202"/>
      <c r="AB804" s="201"/>
      <c r="AC804" s="201"/>
      <c r="AD804" s="203"/>
    </row>
    <row r="805" spans="1:30" x14ac:dyDescent="0.25">
      <c r="A805" s="204" t="str">
        <f>'MEMÓRIA DE CÁLCULO - MC'!A171</f>
        <v>12.3</v>
      </c>
      <c r="B805" s="188" t="str">
        <f>VLOOKUP(A805,'MEMÓRIA DE CÁLCULO - MC'!$A$8:$J$199,4,FALSE())</f>
        <v>JANELA DE ALUMÍNIO TIPO MAXIM-AR, BATENTE/ REQUADRO 3 A 14 CM, VIDRO INCLUSO, FIXAÇÃO COM PARAFUSO, SEM GUARNIÇÃO/ ALIZAR, DIMENSÕES 60X80 (A X L) CM, SEM ACABAMENTO, VEDAÇÃO COM SILICONE, EXCLUSIVE CONTRAMARCO - FORNECIMENTO E INSTALAÇÃO. AF_11/2024</v>
      </c>
      <c r="C805" s="189"/>
      <c r="D805" s="189"/>
      <c r="E805" s="189"/>
      <c r="F805" s="189"/>
      <c r="G805" s="189"/>
      <c r="H805" s="189"/>
      <c r="I805" s="189"/>
      <c r="J805" s="189"/>
      <c r="K805" s="189"/>
      <c r="L805" s="189"/>
      <c r="M805" s="189"/>
      <c r="N805" s="189"/>
      <c r="O805" s="189"/>
      <c r="P805" s="189"/>
      <c r="Q805" s="189"/>
      <c r="R805" s="189"/>
      <c r="S805" s="189"/>
      <c r="T805" s="189"/>
      <c r="U805" s="189"/>
      <c r="V805" s="189"/>
      <c r="W805" s="189"/>
      <c r="X805" s="189"/>
      <c r="Y805" s="189"/>
      <c r="Z805" s="189"/>
      <c r="AA805" s="205"/>
      <c r="AB805" s="207" t="s">
        <v>90</v>
      </c>
      <c r="AC805" s="207">
        <f>SUM(AC807:AC808)</f>
        <v>3.9599999999999995</v>
      </c>
      <c r="AD805" s="199" t="str">
        <f>VLOOKUP(A805,'MEMÓRIA DE CÁLCULO - MC'!$A$8:$J$199,6,FALSE())</f>
        <v>M2</v>
      </c>
    </row>
    <row r="806" spans="1:30" x14ac:dyDescent="0.25">
      <c r="A806" s="204"/>
      <c r="B806" s="191"/>
      <c r="C806" s="192"/>
      <c r="D806" s="192"/>
      <c r="E806" s="192"/>
      <c r="F806" s="192"/>
      <c r="G806" s="192"/>
      <c r="H806" s="192"/>
      <c r="I806" s="192"/>
      <c r="J806" s="192"/>
      <c r="K806" s="192"/>
      <c r="L806" s="192"/>
      <c r="M806" s="192"/>
      <c r="N806" s="192"/>
      <c r="O806" s="192"/>
      <c r="P806" s="192"/>
      <c r="Q806" s="192"/>
      <c r="R806" s="192"/>
      <c r="S806" s="192"/>
      <c r="T806" s="192"/>
      <c r="U806" s="192"/>
      <c r="V806" s="192"/>
      <c r="W806" s="192"/>
      <c r="X806" s="192"/>
      <c r="Y806" s="192"/>
      <c r="Z806" s="192"/>
      <c r="AA806" s="206"/>
      <c r="AB806" s="207"/>
      <c r="AC806" s="207"/>
      <c r="AD806" s="199"/>
    </row>
    <row r="807" spans="1:30" x14ac:dyDescent="0.25">
      <c r="A807" s="24"/>
      <c r="B807" s="25" t="s">
        <v>395</v>
      </c>
      <c r="C807" s="26">
        <v>3.3</v>
      </c>
      <c r="D807" s="27" t="s">
        <v>79</v>
      </c>
      <c r="E807" s="27"/>
      <c r="F807" s="28" t="s">
        <v>79</v>
      </c>
      <c r="G807" s="27">
        <v>0.6</v>
      </c>
      <c r="H807" s="28" t="s">
        <v>79</v>
      </c>
      <c r="I807" s="28"/>
      <c r="J807" s="28" t="s">
        <v>79</v>
      </c>
      <c r="K807" s="28"/>
      <c r="L807" s="28" t="s">
        <v>79</v>
      </c>
      <c r="M807" s="28"/>
      <c r="N807" s="28" t="s">
        <v>79</v>
      </c>
      <c r="O807" s="28"/>
      <c r="P807" s="28" t="s">
        <v>79</v>
      </c>
      <c r="Q807" s="28"/>
      <c r="R807" s="28" t="s">
        <v>79</v>
      </c>
      <c r="S807" s="28"/>
      <c r="T807" s="28" t="s">
        <v>79</v>
      </c>
      <c r="U807" s="28"/>
      <c r="V807" s="28" t="s">
        <v>79</v>
      </c>
      <c r="W807" s="28"/>
      <c r="X807" s="28" t="s">
        <v>79</v>
      </c>
      <c r="Y807" s="28"/>
      <c r="Z807" s="27" t="s">
        <v>79</v>
      </c>
      <c r="AA807" s="29">
        <v>1</v>
      </c>
      <c r="AB807" s="29" t="s">
        <v>88</v>
      </c>
      <c r="AC807" s="30">
        <f>C807*G807*AA807</f>
        <v>1.9799999999999998</v>
      </c>
      <c r="AD807" s="31" t="str">
        <f>AD805</f>
        <v>M2</v>
      </c>
    </row>
    <row r="808" spans="1:30" x14ac:dyDescent="0.25">
      <c r="A808" s="24"/>
      <c r="B808" s="25" t="s">
        <v>394</v>
      </c>
      <c r="C808" s="26">
        <v>3.3</v>
      </c>
      <c r="D808" s="27" t="s">
        <v>79</v>
      </c>
      <c r="E808" s="27"/>
      <c r="F808" s="28" t="s">
        <v>79</v>
      </c>
      <c r="G808" s="27">
        <v>0.6</v>
      </c>
      <c r="H808" s="28" t="s">
        <v>79</v>
      </c>
      <c r="I808" s="28"/>
      <c r="J808" s="28" t="s">
        <v>79</v>
      </c>
      <c r="K808" s="28"/>
      <c r="L808" s="28" t="s">
        <v>79</v>
      </c>
      <c r="M808" s="28"/>
      <c r="N808" s="28" t="s">
        <v>79</v>
      </c>
      <c r="O808" s="28"/>
      <c r="P808" s="28" t="s">
        <v>79</v>
      </c>
      <c r="Q808" s="28"/>
      <c r="R808" s="28" t="s">
        <v>79</v>
      </c>
      <c r="S808" s="28"/>
      <c r="T808" s="28" t="s">
        <v>79</v>
      </c>
      <c r="U808" s="28"/>
      <c r="V808" s="28" t="s">
        <v>79</v>
      </c>
      <c r="W808" s="28"/>
      <c r="X808" s="28" t="s">
        <v>79</v>
      </c>
      <c r="Y808" s="28"/>
      <c r="Z808" s="27" t="s">
        <v>79</v>
      </c>
      <c r="AA808" s="29">
        <v>1</v>
      </c>
      <c r="AB808" s="29" t="s">
        <v>88</v>
      </c>
      <c r="AC808" s="30">
        <f>C808*G808*AA808</f>
        <v>1.9799999999999998</v>
      </c>
      <c r="AD808" s="31" t="str">
        <f>AD807</f>
        <v>M2</v>
      </c>
    </row>
    <row r="809" spans="1:30" x14ac:dyDescent="0.25">
      <c r="A809" s="200"/>
      <c r="B809" s="201"/>
      <c r="C809" s="201"/>
      <c r="D809" s="201"/>
      <c r="E809" s="201"/>
      <c r="F809" s="201"/>
      <c r="G809" s="201"/>
      <c r="H809" s="201"/>
      <c r="I809" s="201"/>
      <c r="J809" s="201"/>
      <c r="K809" s="201"/>
      <c r="L809" s="201"/>
      <c r="M809" s="201"/>
      <c r="N809" s="201"/>
      <c r="O809" s="201"/>
      <c r="P809" s="201"/>
      <c r="Q809" s="201"/>
      <c r="R809" s="201"/>
      <c r="S809" s="201"/>
      <c r="T809" s="201"/>
      <c r="U809" s="201"/>
      <c r="V809" s="201"/>
      <c r="W809" s="201"/>
      <c r="X809" s="201"/>
      <c r="Y809" s="201"/>
      <c r="Z809" s="201"/>
      <c r="AA809" s="202"/>
      <c r="AB809" s="201"/>
      <c r="AC809" s="201"/>
      <c r="AD809" s="203"/>
    </row>
    <row r="810" spans="1:30" x14ac:dyDescent="0.25">
      <c r="A810" s="204" t="str">
        <f>'MEMÓRIA DE CÁLCULO - MC'!A172</f>
        <v>12.4</v>
      </c>
      <c r="B810" s="188" t="str">
        <f>VLOOKUP(A810,'MEMÓRIA DE CÁLCULO - MC'!$A$8:$J$199,4,FALSE())</f>
        <v>GUARDA-CORPO DE AÇO GALVANIZADO DE 1,10M, MONTANTES TUBULARES DE 1.1/4" ESPAÇADOS 1,20M, TRAVESSA SUPERIOR DE 1.1/2", GRADIL FORMADO POR TUBOS HORIZONTAIS DE 1" E VERTICAIS DE 3/4", FIXADO COM ADESIVO ESTRUTURAL EPOXI. AF_10/2025_PS</v>
      </c>
      <c r="C810" s="189"/>
      <c r="D810" s="189"/>
      <c r="E810" s="189"/>
      <c r="F810" s="189"/>
      <c r="G810" s="189"/>
      <c r="H810" s="189"/>
      <c r="I810" s="189"/>
      <c r="J810" s="189"/>
      <c r="K810" s="189"/>
      <c r="L810" s="189"/>
      <c r="M810" s="189"/>
      <c r="N810" s="189"/>
      <c r="O810" s="189"/>
      <c r="P810" s="189"/>
      <c r="Q810" s="189"/>
      <c r="R810" s="189"/>
      <c r="S810" s="189"/>
      <c r="T810" s="189"/>
      <c r="U810" s="189"/>
      <c r="V810" s="189"/>
      <c r="W810" s="189"/>
      <c r="X810" s="189"/>
      <c r="Y810" s="189"/>
      <c r="Z810" s="189"/>
      <c r="AA810" s="205"/>
      <c r="AB810" s="207" t="s">
        <v>90</v>
      </c>
      <c r="AC810" s="207">
        <f>SUM(AC812:AC815)</f>
        <v>117</v>
      </c>
      <c r="AD810" s="199" t="str">
        <f>VLOOKUP(A810,'MEMÓRIA DE CÁLCULO - MC'!$A$8:$J$199,6,FALSE())</f>
        <v>M</v>
      </c>
    </row>
    <row r="811" spans="1:30" x14ac:dyDescent="0.25">
      <c r="A811" s="204"/>
      <c r="B811" s="191"/>
      <c r="C811" s="192"/>
      <c r="D811" s="192"/>
      <c r="E811" s="192"/>
      <c r="F811" s="192"/>
      <c r="G811" s="192"/>
      <c r="H811" s="192"/>
      <c r="I811" s="192"/>
      <c r="J811" s="192"/>
      <c r="K811" s="192"/>
      <c r="L811" s="192"/>
      <c r="M811" s="192"/>
      <c r="N811" s="192"/>
      <c r="O811" s="192"/>
      <c r="P811" s="192"/>
      <c r="Q811" s="192"/>
      <c r="R811" s="192"/>
      <c r="S811" s="192"/>
      <c r="T811" s="192"/>
      <c r="U811" s="192"/>
      <c r="V811" s="192"/>
      <c r="W811" s="192"/>
      <c r="X811" s="192"/>
      <c r="Y811" s="192"/>
      <c r="Z811" s="192"/>
      <c r="AA811" s="206"/>
      <c r="AB811" s="207"/>
      <c r="AC811" s="207"/>
      <c r="AD811" s="199"/>
    </row>
    <row r="812" spans="1:30" x14ac:dyDescent="0.25">
      <c r="A812" s="24"/>
      <c r="B812" s="25" t="s">
        <v>289</v>
      </c>
      <c r="C812" s="26"/>
      <c r="D812" s="27" t="s">
        <v>79</v>
      </c>
      <c r="E812" s="27"/>
      <c r="F812" s="28" t="s">
        <v>79</v>
      </c>
      <c r="G812" s="27"/>
      <c r="H812" s="28" t="s">
        <v>79</v>
      </c>
      <c r="I812" s="28"/>
      <c r="J812" s="28" t="s">
        <v>79</v>
      </c>
      <c r="K812" s="28">
        <f>9.25+13.25</f>
        <v>22.5</v>
      </c>
      <c r="L812" s="28" t="s">
        <v>79</v>
      </c>
      <c r="M812" s="28"/>
      <c r="N812" s="28" t="s">
        <v>79</v>
      </c>
      <c r="O812" s="28"/>
      <c r="P812" s="28" t="s">
        <v>79</v>
      </c>
      <c r="Q812" s="28"/>
      <c r="R812" s="28" t="s">
        <v>79</v>
      </c>
      <c r="S812" s="28"/>
      <c r="T812" s="28" t="s">
        <v>79</v>
      </c>
      <c r="U812" s="28"/>
      <c r="V812" s="28" t="s">
        <v>79</v>
      </c>
      <c r="W812" s="28"/>
      <c r="X812" s="28" t="s">
        <v>79</v>
      </c>
      <c r="Y812" s="28"/>
      <c r="Z812" s="27" t="s">
        <v>79</v>
      </c>
      <c r="AA812" s="29">
        <v>1</v>
      </c>
      <c r="AB812" s="29" t="s">
        <v>88</v>
      </c>
      <c r="AC812" s="30">
        <f>K812*AA812</f>
        <v>22.5</v>
      </c>
      <c r="AD812" s="31" t="str">
        <f>AD810</f>
        <v>M</v>
      </c>
    </row>
    <row r="813" spans="1:30" x14ac:dyDescent="0.25">
      <c r="A813" s="24"/>
      <c r="B813" s="25" t="s">
        <v>290</v>
      </c>
      <c r="C813" s="26"/>
      <c r="D813" s="27" t="s">
        <v>79</v>
      </c>
      <c r="E813" s="27"/>
      <c r="F813" s="28" t="s">
        <v>79</v>
      </c>
      <c r="G813" s="27"/>
      <c r="H813" s="28" t="s">
        <v>79</v>
      </c>
      <c r="I813" s="28"/>
      <c r="J813" s="28" t="s">
        <v>79</v>
      </c>
      <c r="K813" s="28">
        <f>8.5+11</f>
        <v>19.5</v>
      </c>
      <c r="L813" s="28" t="s">
        <v>79</v>
      </c>
      <c r="M813" s="28"/>
      <c r="N813" s="28" t="s">
        <v>79</v>
      </c>
      <c r="O813" s="28"/>
      <c r="P813" s="28" t="s">
        <v>79</v>
      </c>
      <c r="Q813" s="28"/>
      <c r="R813" s="28" t="s">
        <v>79</v>
      </c>
      <c r="S813" s="28"/>
      <c r="T813" s="28" t="s">
        <v>79</v>
      </c>
      <c r="U813" s="28"/>
      <c r="V813" s="28" t="s">
        <v>79</v>
      </c>
      <c r="W813" s="28"/>
      <c r="X813" s="28" t="s">
        <v>79</v>
      </c>
      <c r="Y813" s="28"/>
      <c r="Z813" s="27" t="s">
        <v>79</v>
      </c>
      <c r="AA813" s="29">
        <v>1</v>
      </c>
      <c r="AB813" s="29" t="s">
        <v>88</v>
      </c>
      <c r="AC813" s="30">
        <f t="shared" ref="AC813:AC814" si="110">K813*AA813</f>
        <v>19.5</v>
      </c>
      <c r="AD813" s="31" t="str">
        <f>AD812</f>
        <v>M</v>
      </c>
    </row>
    <row r="814" spans="1:30" x14ac:dyDescent="0.25">
      <c r="A814" s="24"/>
      <c r="B814" s="25" t="s">
        <v>291</v>
      </c>
      <c r="C814" s="26"/>
      <c r="D814" s="27" t="s">
        <v>79</v>
      </c>
      <c r="E814" s="27"/>
      <c r="F814" s="28" t="s">
        <v>79</v>
      </c>
      <c r="G814" s="27"/>
      <c r="H814" s="28" t="s">
        <v>79</v>
      </c>
      <c r="I814" s="28"/>
      <c r="J814" s="28" t="s">
        <v>79</v>
      </c>
      <c r="K814" s="28">
        <f>43.5+3.5</f>
        <v>47</v>
      </c>
      <c r="L814" s="28" t="s">
        <v>79</v>
      </c>
      <c r="M814" s="28"/>
      <c r="N814" s="28" t="s">
        <v>79</v>
      </c>
      <c r="O814" s="28"/>
      <c r="P814" s="28" t="s">
        <v>79</v>
      </c>
      <c r="Q814" s="28"/>
      <c r="R814" s="28" t="s">
        <v>79</v>
      </c>
      <c r="S814" s="28"/>
      <c r="T814" s="28" t="s">
        <v>79</v>
      </c>
      <c r="U814" s="28"/>
      <c r="V814" s="28" t="s">
        <v>79</v>
      </c>
      <c r="W814" s="28"/>
      <c r="X814" s="28" t="s">
        <v>79</v>
      </c>
      <c r="Y814" s="28"/>
      <c r="Z814" s="27" t="s">
        <v>79</v>
      </c>
      <c r="AA814" s="29">
        <v>1</v>
      </c>
      <c r="AB814" s="29" t="s">
        <v>88</v>
      </c>
      <c r="AC814" s="30">
        <f t="shared" si="110"/>
        <v>47</v>
      </c>
      <c r="AD814" s="31" t="str">
        <f>AD813</f>
        <v>M</v>
      </c>
    </row>
    <row r="815" spans="1:30" x14ac:dyDescent="0.25">
      <c r="A815" s="24"/>
      <c r="B815" s="25" t="s">
        <v>464</v>
      </c>
      <c r="C815" s="26"/>
      <c r="D815" s="27" t="s">
        <v>79</v>
      </c>
      <c r="E815" s="27"/>
      <c r="F815" s="28" t="s">
        <v>79</v>
      </c>
      <c r="G815" s="27"/>
      <c r="H815" s="28" t="s">
        <v>79</v>
      </c>
      <c r="I815" s="28"/>
      <c r="J815" s="28" t="s">
        <v>79</v>
      </c>
      <c r="K815" s="28">
        <v>14</v>
      </c>
      <c r="L815" s="28" t="s">
        <v>79</v>
      </c>
      <c r="M815" s="28"/>
      <c r="N815" s="28" t="s">
        <v>79</v>
      </c>
      <c r="O815" s="28"/>
      <c r="P815" s="28" t="s">
        <v>79</v>
      </c>
      <c r="Q815" s="28"/>
      <c r="R815" s="28" t="s">
        <v>79</v>
      </c>
      <c r="S815" s="28"/>
      <c r="T815" s="28" t="s">
        <v>79</v>
      </c>
      <c r="U815" s="28"/>
      <c r="V815" s="28" t="s">
        <v>79</v>
      </c>
      <c r="W815" s="28"/>
      <c r="X815" s="28" t="s">
        <v>79</v>
      </c>
      <c r="Y815" s="28">
        <v>2</v>
      </c>
      <c r="Z815" s="27" t="s">
        <v>79</v>
      </c>
      <c r="AA815" s="29">
        <v>1</v>
      </c>
      <c r="AB815" s="29" t="s">
        <v>88</v>
      </c>
      <c r="AC815" s="30">
        <f>K815*Y815*AA815</f>
        <v>28</v>
      </c>
      <c r="AD815" s="31" t="str">
        <f>AD814</f>
        <v>M</v>
      </c>
    </row>
    <row r="816" spans="1:30" x14ac:dyDescent="0.25">
      <c r="A816" s="200"/>
      <c r="B816" s="201"/>
      <c r="C816" s="201"/>
      <c r="D816" s="201"/>
      <c r="E816" s="201"/>
      <c r="F816" s="201"/>
      <c r="G816" s="201"/>
      <c r="H816" s="201"/>
      <c r="I816" s="201"/>
      <c r="J816" s="201"/>
      <c r="K816" s="201"/>
      <c r="L816" s="201"/>
      <c r="M816" s="201"/>
      <c r="N816" s="201"/>
      <c r="O816" s="201"/>
      <c r="P816" s="201"/>
      <c r="Q816" s="201"/>
      <c r="R816" s="201"/>
      <c r="S816" s="201"/>
      <c r="T816" s="201"/>
      <c r="U816" s="201"/>
      <c r="V816" s="201"/>
      <c r="W816" s="201"/>
      <c r="X816" s="201"/>
      <c r="Y816" s="201"/>
      <c r="Z816" s="201"/>
      <c r="AA816" s="202"/>
      <c r="AB816" s="201"/>
      <c r="AC816" s="201"/>
      <c r="AD816" s="203"/>
    </row>
    <row r="817" spans="1:30" x14ac:dyDescent="0.25">
      <c r="A817" s="204" t="str">
        <f>'MEMÓRIA DE CÁLCULO - MC'!A173</f>
        <v>12.5</v>
      </c>
      <c r="B817" s="188" t="str">
        <f>VLOOKUP(A817,'MEMÓRIA DE CÁLCULO - MC'!$A$8:$J$199,4,FALSE())</f>
        <v>LIXAMENTO MANUAL EM SUPERFÍCIES METÁLICAS EM OBRA. AF_01/2020</v>
      </c>
      <c r="C817" s="189"/>
      <c r="D817" s="189"/>
      <c r="E817" s="189"/>
      <c r="F817" s="189"/>
      <c r="G817" s="189"/>
      <c r="H817" s="189"/>
      <c r="I817" s="189"/>
      <c r="J817" s="189"/>
      <c r="K817" s="189"/>
      <c r="L817" s="189"/>
      <c r="M817" s="189"/>
      <c r="N817" s="189"/>
      <c r="O817" s="189"/>
      <c r="P817" s="189"/>
      <c r="Q817" s="189"/>
      <c r="R817" s="189"/>
      <c r="S817" s="189"/>
      <c r="T817" s="189"/>
      <c r="U817" s="189"/>
      <c r="V817" s="189"/>
      <c r="W817" s="189"/>
      <c r="X817" s="189"/>
      <c r="Y817" s="189"/>
      <c r="Z817" s="189"/>
      <c r="AA817" s="205"/>
      <c r="AB817" s="207" t="s">
        <v>90</v>
      </c>
      <c r="AC817" s="207">
        <f>SUM(AC819:AC822)</f>
        <v>128.70000000000002</v>
      </c>
      <c r="AD817" s="199" t="str">
        <f>VLOOKUP(A817,'MEMÓRIA DE CÁLCULO - MC'!$A$8:$J$199,6,FALSE())</f>
        <v>M2</v>
      </c>
    </row>
    <row r="818" spans="1:30" x14ac:dyDescent="0.25">
      <c r="A818" s="204"/>
      <c r="B818" s="191"/>
      <c r="C818" s="192"/>
      <c r="D818" s="192"/>
      <c r="E818" s="192"/>
      <c r="F818" s="192"/>
      <c r="G818" s="192"/>
      <c r="H818" s="192"/>
      <c r="I818" s="192"/>
      <c r="J818" s="192"/>
      <c r="K818" s="192"/>
      <c r="L818" s="192"/>
      <c r="M818" s="192"/>
      <c r="N818" s="192"/>
      <c r="O818" s="192"/>
      <c r="P818" s="192"/>
      <c r="Q818" s="192"/>
      <c r="R818" s="192"/>
      <c r="S818" s="192"/>
      <c r="T818" s="192"/>
      <c r="U818" s="192"/>
      <c r="V818" s="192"/>
      <c r="W818" s="192"/>
      <c r="X818" s="192"/>
      <c r="Y818" s="192"/>
      <c r="Z818" s="192"/>
      <c r="AA818" s="206"/>
      <c r="AB818" s="207"/>
      <c r="AC818" s="207"/>
      <c r="AD818" s="199"/>
    </row>
    <row r="819" spans="1:30" x14ac:dyDescent="0.25">
      <c r="A819" s="24"/>
      <c r="B819" s="25" t="s">
        <v>289</v>
      </c>
      <c r="C819" s="26"/>
      <c r="D819" s="27" t="s">
        <v>79</v>
      </c>
      <c r="E819" s="27"/>
      <c r="F819" s="28" t="s">
        <v>79</v>
      </c>
      <c r="G819" s="27"/>
      <c r="H819" s="28" t="s">
        <v>79</v>
      </c>
      <c r="I819" s="28">
        <v>1.1000000000000001</v>
      </c>
      <c r="J819" s="28" t="s">
        <v>79</v>
      </c>
      <c r="K819" s="28">
        <f>9.25+13.25</f>
        <v>22.5</v>
      </c>
      <c r="L819" s="28" t="s">
        <v>79</v>
      </c>
      <c r="M819" s="28"/>
      <c r="N819" s="28" t="s">
        <v>79</v>
      </c>
      <c r="O819" s="28"/>
      <c r="P819" s="28" t="s">
        <v>79</v>
      </c>
      <c r="Q819" s="28"/>
      <c r="R819" s="28" t="s">
        <v>79</v>
      </c>
      <c r="S819" s="28"/>
      <c r="T819" s="28" t="s">
        <v>79</v>
      </c>
      <c r="U819" s="28"/>
      <c r="V819" s="28" t="s">
        <v>79</v>
      </c>
      <c r="W819" s="28"/>
      <c r="X819" s="28" t="s">
        <v>79</v>
      </c>
      <c r="Y819" s="28"/>
      <c r="Z819" s="27" t="s">
        <v>79</v>
      </c>
      <c r="AA819" s="29">
        <v>1</v>
      </c>
      <c r="AB819" s="29" t="s">
        <v>88</v>
      </c>
      <c r="AC819" s="30">
        <f>K819*I819*AA819</f>
        <v>24.750000000000004</v>
      </c>
      <c r="AD819" s="31" t="str">
        <f>AD817</f>
        <v>M2</v>
      </c>
    </row>
    <row r="820" spans="1:30" x14ac:dyDescent="0.25">
      <c r="A820" s="24"/>
      <c r="B820" s="25" t="s">
        <v>290</v>
      </c>
      <c r="C820" s="26"/>
      <c r="D820" s="27" t="s">
        <v>79</v>
      </c>
      <c r="E820" s="27"/>
      <c r="F820" s="28" t="s">
        <v>79</v>
      </c>
      <c r="G820" s="27"/>
      <c r="H820" s="28" t="s">
        <v>79</v>
      </c>
      <c r="I820" s="28">
        <v>1.1000000000000001</v>
      </c>
      <c r="J820" s="28" t="s">
        <v>79</v>
      </c>
      <c r="K820" s="28">
        <f>8.5+11</f>
        <v>19.5</v>
      </c>
      <c r="L820" s="28" t="s">
        <v>79</v>
      </c>
      <c r="M820" s="28"/>
      <c r="N820" s="28" t="s">
        <v>79</v>
      </c>
      <c r="O820" s="28"/>
      <c r="P820" s="28" t="s">
        <v>79</v>
      </c>
      <c r="Q820" s="28"/>
      <c r="R820" s="28" t="s">
        <v>79</v>
      </c>
      <c r="S820" s="28"/>
      <c r="T820" s="28" t="s">
        <v>79</v>
      </c>
      <c r="U820" s="28"/>
      <c r="V820" s="28" t="s">
        <v>79</v>
      </c>
      <c r="W820" s="28"/>
      <c r="X820" s="28" t="s">
        <v>79</v>
      </c>
      <c r="Y820" s="28"/>
      <c r="Z820" s="27" t="s">
        <v>79</v>
      </c>
      <c r="AA820" s="29">
        <v>1</v>
      </c>
      <c r="AB820" s="29" t="s">
        <v>88</v>
      </c>
      <c r="AC820" s="30">
        <f t="shared" ref="AC820:AC821" si="111">K820*I820*AA820</f>
        <v>21.450000000000003</v>
      </c>
      <c r="AD820" s="31" t="str">
        <f>AD819</f>
        <v>M2</v>
      </c>
    </row>
    <row r="821" spans="1:30" x14ac:dyDescent="0.25">
      <c r="A821" s="24"/>
      <c r="B821" s="25" t="s">
        <v>291</v>
      </c>
      <c r="C821" s="26"/>
      <c r="D821" s="27" t="s">
        <v>79</v>
      </c>
      <c r="E821" s="27"/>
      <c r="F821" s="28" t="s">
        <v>79</v>
      </c>
      <c r="G821" s="27"/>
      <c r="H821" s="28" t="s">
        <v>79</v>
      </c>
      <c r="I821" s="28">
        <v>1.1000000000000001</v>
      </c>
      <c r="J821" s="28" t="s">
        <v>79</v>
      </c>
      <c r="K821" s="28">
        <f>43.5+3.5</f>
        <v>47</v>
      </c>
      <c r="L821" s="28" t="s">
        <v>79</v>
      </c>
      <c r="M821" s="28"/>
      <c r="N821" s="28" t="s">
        <v>79</v>
      </c>
      <c r="O821" s="28"/>
      <c r="P821" s="28" t="s">
        <v>79</v>
      </c>
      <c r="Q821" s="28"/>
      <c r="R821" s="28" t="s">
        <v>79</v>
      </c>
      <c r="S821" s="28"/>
      <c r="T821" s="28" t="s">
        <v>79</v>
      </c>
      <c r="U821" s="28"/>
      <c r="V821" s="28" t="s">
        <v>79</v>
      </c>
      <c r="W821" s="28"/>
      <c r="X821" s="28" t="s">
        <v>79</v>
      </c>
      <c r="Y821" s="28"/>
      <c r="Z821" s="27" t="s">
        <v>79</v>
      </c>
      <c r="AA821" s="29">
        <v>1</v>
      </c>
      <c r="AB821" s="29" t="s">
        <v>88</v>
      </c>
      <c r="AC821" s="30">
        <f t="shared" si="111"/>
        <v>51.7</v>
      </c>
      <c r="AD821" s="31" t="str">
        <f>AD820</f>
        <v>M2</v>
      </c>
    </row>
    <row r="822" spans="1:30" x14ac:dyDescent="0.25">
      <c r="A822" s="24"/>
      <c r="B822" s="25" t="s">
        <v>464</v>
      </c>
      <c r="C822" s="26"/>
      <c r="D822" s="27" t="s">
        <v>79</v>
      </c>
      <c r="E822" s="27"/>
      <c r="F822" s="28" t="s">
        <v>79</v>
      </c>
      <c r="G822" s="27"/>
      <c r="H822" s="28" t="s">
        <v>79</v>
      </c>
      <c r="I822" s="28">
        <v>1.1000000000000001</v>
      </c>
      <c r="J822" s="28" t="s">
        <v>79</v>
      </c>
      <c r="K822" s="28">
        <v>14</v>
      </c>
      <c r="L822" s="28" t="s">
        <v>79</v>
      </c>
      <c r="M822" s="28"/>
      <c r="N822" s="28" t="s">
        <v>79</v>
      </c>
      <c r="O822" s="28"/>
      <c r="P822" s="28" t="s">
        <v>79</v>
      </c>
      <c r="Q822" s="28"/>
      <c r="R822" s="28" t="s">
        <v>79</v>
      </c>
      <c r="S822" s="28"/>
      <c r="T822" s="28" t="s">
        <v>79</v>
      </c>
      <c r="U822" s="28"/>
      <c r="V822" s="28" t="s">
        <v>79</v>
      </c>
      <c r="W822" s="28"/>
      <c r="X822" s="28" t="s">
        <v>79</v>
      </c>
      <c r="Y822" s="28">
        <v>2</v>
      </c>
      <c r="Z822" s="27" t="s">
        <v>79</v>
      </c>
      <c r="AA822" s="29">
        <v>1</v>
      </c>
      <c r="AB822" s="29" t="s">
        <v>88</v>
      </c>
      <c r="AC822" s="30">
        <f>K822*I822*Y822*AA822</f>
        <v>30.800000000000004</v>
      </c>
      <c r="AD822" s="31" t="str">
        <f>AD821</f>
        <v>M2</v>
      </c>
    </row>
    <row r="823" spans="1:30" x14ac:dyDescent="0.25">
      <c r="A823" s="200"/>
      <c r="B823" s="201"/>
      <c r="C823" s="201"/>
      <c r="D823" s="201"/>
      <c r="E823" s="201"/>
      <c r="F823" s="201"/>
      <c r="G823" s="201"/>
      <c r="H823" s="201"/>
      <c r="I823" s="201"/>
      <c r="J823" s="201"/>
      <c r="K823" s="201"/>
      <c r="L823" s="201"/>
      <c r="M823" s="201"/>
      <c r="N823" s="201"/>
      <c r="O823" s="201"/>
      <c r="P823" s="201"/>
      <c r="Q823" s="201"/>
      <c r="R823" s="201"/>
      <c r="S823" s="201"/>
      <c r="T823" s="201"/>
      <c r="U823" s="201"/>
      <c r="V823" s="201"/>
      <c r="W823" s="201"/>
      <c r="X823" s="201"/>
      <c r="Y823" s="201"/>
      <c r="Z823" s="201"/>
      <c r="AA823" s="202"/>
      <c r="AB823" s="201"/>
      <c r="AC823" s="201"/>
      <c r="AD823" s="203"/>
    </row>
    <row r="824" spans="1:30" x14ac:dyDescent="0.25">
      <c r="A824" s="204" t="str">
        <f>'MEMÓRIA DE CÁLCULO - MC'!A174</f>
        <v>12.6</v>
      </c>
      <c r="B824" s="188" t="str">
        <f>VLOOKUP(A824,'MEMÓRIA DE CÁLCULO - MC'!$A$8:$J$199,4,FALSE())</f>
        <v>PINTURA COM TINTA ALQUÍDICA DE FUNDO (TIPO ZARCÃO) PULVERIZADA SOBRE SUPERFÍCIES METÁLICAS (EXCETO PERFIL) EXECUTADO EM OBRA (POR DEMÃO). AF_01/2020_PE</v>
      </c>
      <c r="C824" s="189"/>
      <c r="D824" s="189"/>
      <c r="E824" s="189"/>
      <c r="F824" s="189"/>
      <c r="G824" s="189"/>
      <c r="H824" s="189"/>
      <c r="I824" s="189"/>
      <c r="J824" s="189"/>
      <c r="K824" s="189"/>
      <c r="L824" s="189"/>
      <c r="M824" s="189"/>
      <c r="N824" s="189"/>
      <c r="O824" s="189"/>
      <c r="P824" s="189"/>
      <c r="Q824" s="189"/>
      <c r="R824" s="189"/>
      <c r="S824" s="189"/>
      <c r="T824" s="189"/>
      <c r="U824" s="189"/>
      <c r="V824" s="189"/>
      <c r="W824" s="189"/>
      <c r="X824" s="189"/>
      <c r="Y824" s="189"/>
      <c r="Z824" s="189"/>
      <c r="AA824" s="205"/>
      <c r="AB824" s="207" t="s">
        <v>90</v>
      </c>
      <c r="AC824" s="186">
        <f>SUM(AC826:AC829)</f>
        <v>128.70000000000002</v>
      </c>
      <c r="AD824" s="199" t="str">
        <f>VLOOKUP(A824,'MEMÓRIA DE CÁLCULO - MC'!$A$8:$J$199,6,FALSE())</f>
        <v>M2</v>
      </c>
    </row>
    <row r="825" spans="1:30" x14ac:dyDescent="0.25">
      <c r="A825" s="204"/>
      <c r="B825" s="191"/>
      <c r="C825" s="192"/>
      <c r="D825" s="192"/>
      <c r="E825" s="192"/>
      <c r="F825" s="192"/>
      <c r="G825" s="192"/>
      <c r="H825" s="192"/>
      <c r="I825" s="192"/>
      <c r="J825" s="192"/>
      <c r="K825" s="192"/>
      <c r="L825" s="192"/>
      <c r="M825" s="192"/>
      <c r="N825" s="192"/>
      <c r="O825" s="192"/>
      <c r="P825" s="192"/>
      <c r="Q825" s="192"/>
      <c r="R825" s="192"/>
      <c r="S825" s="192"/>
      <c r="T825" s="192"/>
      <c r="U825" s="192"/>
      <c r="V825" s="192"/>
      <c r="W825" s="192"/>
      <c r="X825" s="192"/>
      <c r="Y825" s="192"/>
      <c r="Z825" s="192"/>
      <c r="AA825" s="206"/>
      <c r="AB825" s="207"/>
      <c r="AC825" s="187"/>
      <c r="AD825" s="199"/>
    </row>
    <row r="826" spans="1:30" x14ac:dyDescent="0.25">
      <c r="A826" s="24"/>
      <c r="B826" s="25" t="s">
        <v>289</v>
      </c>
      <c r="C826" s="26"/>
      <c r="D826" s="27" t="s">
        <v>79</v>
      </c>
      <c r="E826" s="27"/>
      <c r="F826" s="28" t="s">
        <v>79</v>
      </c>
      <c r="G826" s="27"/>
      <c r="H826" s="28" t="s">
        <v>79</v>
      </c>
      <c r="I826" s="28">
        <v>1.1000000000000001</v>
      </c>
      <c r="J826" s="28" t="s">
        <v>79</v>
      </c>
      <c r="K826" s="28">
        <f>9.25+13.25</f>
        <v>22.5</v>
      </c>
      <c r="L826" s="28" t="s">
        <v>79</v>
      </c>
      <c r="M826" s="28"/>
      <c r="N826" s="28" t="s">
        <v>79</v>
      </c>
      <c r="O826" s="28"/>
      <c r="P826" s="28" t="s">
        <v>79</v>
      </c>
      <c r="Q826" s="28"/>
      <c r="R826" s="28" t="s">
        <v>79</v>
      </c>
      <c r="S826" s="28"/>
      <c r="T826" s="28" t="s">
        <v>79</v>
      </c>
      <c r="U826" s="28"/>
      <c r="V826" s="28" t="s">
        <v>79</v>
      </c>
      <c r="W826" s="28"/>
      <c r="X826" s="28" t="s">
        <v>79</v>
      </c>
      <c r="Y826" s="28"/>
      <c r="Z826" s="27" t="s">
        <v>79</v>
      </c>
      <c r="AA826" s="29">
        <v>1</v>
      </c>
      <c r="AB826" s="29" t="s">
        <v>88</v>
      </c>
      <c r="AC826" s="30">
        <f>K826*I826*AA826</f>
        <v>24.750000000000004</v>
      </c>
      <c r="AD826" s="31" t="str">
        <f>AD824</f>
        <v>M2</v>
      </c>
    </row>
    <row r="827" spans="1:30" x14ac:dyDescent="0.25">
      <c r="A827" s="24"/>
      <c r="B827" s="25" t="s">
        <v>290</v>
      </c>
      <c r="C827" s="26"/>
      <c r="D827" s="27" t="s">
        <v>79</v>
      </c>
      <c r="E827" s="27"/>
      <c r="F827" s="28" t="s">
        <v>79</v>
      </c>
      <c r="G827" s="27"/>
      <c r="H827" s="28" t="s">
        <v>79</v>
      </c>
      <c r="I827" s="28">
        <v>1.1000000000000001</v>
      </c>
      <c r="J827" s="28" t="s">
        <v>79</v>
      </c>
      <c r="K827" s="28">
        <f>8.5+11</f>
        <v>19.5</v>
      </c>
      <c r="L827" s="28" t="s">
        <v>79</v>
      </c>
      <c r="M827" s="28"/>
      <c r="N827" s="28" t="s">
        <v>79</v>
      </c>
      <c r="O827" s="28"/>
      <c r="P827" s="28" t="s">
        <v>79</v>
      </c>
      <c r="Q827" s="28"/>
      <c r="R827" s="28" t="s">
        <v>79</v>
      </c>
      <c r="S827" s="28"/>
      <c r="T827" s="28" t="s">
        <v>79</v>
      </c>
      <c r="U827" s="28"/>
      <c r="V827" s="28" t="s">
        <v>79</v>
      </c>
      <c r="W827" s="28"/>
      <c r="X827" s="28" t="s">
        <v>79</v>
      </c>
      <c r="Y827" s="28"/>
      <c r="Z827" s="27" t="s">
        <v>79</v>
      </c>
      <c r="AA827" s="29">
        <v>1</v>
      </c>
      <c r="AB827" s="29" t="s">
        <v>88</v>
      </c>
      <c r="AC827" s="30">
        <f t="shared" ref="AC827:AC828" si="112">K827*I827*AA827</f>
        <v>21.450000000000003</v>
      </c>
      <c r="AD827" s="31" t="str">
        <f>AD826</f>
        <v>M2</v>
      </c>
    </row>
    <row r="828" spans="1:30" x14ac:dyDescent="0.25">
      <c r="A828" s="24"/>
      <c r="B828" s="25" t="s">
        <v>291</v>
      </c>
      <c r="C828" s="26"/>
      <c r="D828" s="27" t="s">
        <v>79</v>
      </c>
      <c r="E828" s="27"/>
      <c r="F828" s="28" t="s">
        <v>79</v>
      </c>
      <c r="G828" s="27"/>
      <c r="H828" s="28" t="s">
        <v>79</v>
      </c>
      <c r="I828" s="28">
        <v>1.1000000000000001</v>
      </c>
      <c r="J828" s="28" t="s">
        <v>79</v>
      </c>
      <c r="K828" s="28">
        <f>43.5+3.5</f>
        <v>47</v>
      </c>
      <c r="L828" s="28" t="s">
        <v>79</v>
      </c>
      <c r="M828" s="28"/>
      <c r="N828" s="28" t="s">
        <v>79</v>
      </c>
      <c r="O828" s="28"/>
      <c r="P828" s="28" t="s">
        <v>79</v>
      </c>
      <c r="Q828" s="28"/>
      <c r="R828" s="28" t="s">
        <v>79</v>
      </c>
      <c r="S828" s="28"/>
      <c r="T828" s="28" t="s">
        <v>79</v>
      </c>
      <c r="U828" s="28"/>
      <c r="V828" s="28" t="s">
        <v>79</v>
      </c>
      <c r="W828" s="28"/>
      <c r="X828" s="28" t="s">
        <v>79</v>
      </c>
      <c r="Y828" s="28"/>
      <c r="Z828" s="27" t="s">
        <v>79</v>
      </c>
      <c r="AA828" s="29">
        <v>1</v>
      </c>
      <c r="AB828" s="29" t="s">
        <v>88</v>
      </c>
      <c r="AC828" s="30">
        <f t="shared" si="112"/>
        <v>51.7</v>
      </c>
      <c r="AD828" s="31" t="str">
        <f>AD827</f>
        <v>M2</v>
      </c>
    </row>
    <row r="829" spans="1:30" x14ac:dyDescent="0.25">
      <c r="A829" s="24"/>
      <c r="B829" s="25" t="s">
        <v>464</v>
      </c>
      <c r="C829" s="26"/>
      <c r="D829" s="27" t="s">
        <v>79</v>
      </c>
      <c r="E829" s="27"/>
      <c r="F829" s="28" t="s">
        <v>79</v>
      </c>
      <c r="G829" s="27"/>
      <c r="H829" s="28" t="s">
        <v>79</v>
      </c>
      <c r="I829" s="28">
        <v>1.1000000000000001</v>
      </c>
      <c r="J829" s="28" t="s">
        <v>79</v>
      </c>
      <c r="K829" s="28">
        <v>14</v>
      </c>
      <c r="L829" s="28" t="s">
        <v>79</v>
      </c>
      <c r="M829" s="28"/>
      <c r="N829" s="28" t="s">
        <v>79</v>
      </c>
      <c r="O829" s="28"/>
      <c r="P829" s="28" t="s">
        <v>79</v>
      </c>
      <c r="Q829" s="28"/>
      <c r="R829" s="28" t="s">
        <v>79</v>
      </c>
      <c r="S829" s="28"/>
      <c r="T829" s="28" t="s">
        <v>79</v>
      </c>
      <c r="U829" s="28"/>
      <c r="V829" s="28" t="s">
        <v>79</v>
      </c>
      <c r="W829" s="28"/>
      <c r="X829" s="28" t="s">
        <v>79</v>
      </c>
      <c r="Y829" s="28">
        <v>2</v>
      </c>
      <c r="Z829" s="27" t="s">
        <v>79</v>
      </c>
      <c r="AA829" s="29">
        <v>1</v>
      </c>
      <c r="AB829" s="29" t="s">
        <v>88</v>
      </c>
      <c r="AC829" s="30">
        <f>K829*I829*Y829*AA829</f>
        <v>30.800000000000004</v>
      </c>
      <c r="AD829" s="31" t="str">
        <f>AD828</f>
        <v>M2</v>
      </c>
    </row>
    <row r="830" spans="1:30" x14ac:dyDescent="0.25">
      <c r="A830" s="200"/>
      <c r="B830" s="201"/>
      <c r="C830" s="201"/>
      <c r="D830" s="201"/>
      <c r="E830" s="201"/>
      <c r="F830" s="201"/>
      <c r="G830" s="201"/>
      <c r="H830" s="201"/>
      <c r="I830" s="201"/>
      <c r="J830" s="201"/>
      <c r="K830" s="201"/>
      <c r="L830" s="201"/>
      <c r="M830" s="201"/>
      <c r="N830" s="201"/>
      <c r="O830" s="201"/>
      <c r="P830" s="201"/>
      <c r="Q830" s="201"/>
      <c r="R830" s="201"/>
      <c r="S830" s="201"/>
      <c r="T830" s="201"/>
      <c r="U830" s="201"/>
      <c r="V830" s="201"/>
      <c r="W830" s="201"/>
      <c r="X830" s="201"/>
      <c r="Y830" s="201"/>
      <c r="Z830" s="201"/>
      <c r="AA830" s="202"/>
      <c r="AB830" s="201"/>
      <c r="AC830" s="201"/>
      <c r="AD830" s="203"/>
    </row>
    <row r="831" spans="1:30" x14ac:dyDescent="0.25">
      <c r="A831" s="204" t="str">
        <f>'MEMÓRIA DE CÁLCULO - MC'!A175</f>
        <v>12.7</v>
      </c>
      <c r="B831" s="188" t="str">
        <f>VLOOKUP(A831,'MEMÓRIA DE CÁLCULO - MC'!$A$8:$J$199,4,FALSE())</f>
        <v>PINTURA COM TINTA ALQUÍDICA DE FUNDO E ACABAMENTO (ESMALTE SINTÉTICO GRAFITE) APLICADA A ROLO OU PINCEL SOBRE SUPERFÍCIES METÁLICAS (EXCETO PERFIL) EXECUTADO EM OBRA (POR DEMÃO). AF_01/2020</v>
      </c>
      <c r="C831" s="189"/>
      <c r="D831" s="189"/>
      <c r="E831" s="189"/>
      <c r="F831" s="189"/>
      <c r="G831" s="189"/>
      <c r="H831" s="189"/>
      <c r="I831" s="189"/>
      <c r="J831" s="189"/>
      <c r="K831" s="189"/>
      <c r="L831" s="189"/>
      <c r="M831" s="189"/>
      <c r="N831" s="189"/>
      <c r="O831" s="189"/>
      <c r="P831" s="189"/>
      <c r="Q831" s="189"/>
      <c r="R831" s="189"/>
      <c r="S831" s="189"/>
      <c r="T831" s="189"/>
      <c r="U831" s="189"/>
      <c r="V831" s="189"/>
      <c r="W831" s="189"/>
      <c r="X831" s="189"/>
      <c r="Y831" s="189"/>
      <c r="Z831" s="189"/>
      <c r="AA831" s="205"/>
      <c r="AB831" s="207" t="s">
        <v>90</v>
      </c>
      <c r="AC831" s="186">
        <f>SUM(AC833:AC836)</f>
        <v>128.70000000000002</v>
      </c>
      <c r="AD831" s="199" t="str">
        <f>VLOOKUP(A831,'MEMÓRIA DE CÁLCULO - MC'!$A$8:$J$199,6,FALSE())</f>
        <v>M2</v>
      </c>
    </row>
    <row r="832" spans="1:30" x14ac:dyDescent="0.25">
      <c r="A832" s="204"/>
      <c r="B832" s="191"/>
      <c r="C832" s="192"/>
      <c r="D832" s="192"/>
      <c r="E832" s="192"/>
      <c r="F832" s="192"/>
      <c r="G832" s="192"/>
      <c r="H832" s="192"/>
      <c r="I832" s="192"/>
      <c r="J832" s="192"/>
      <c r="K832" s="192"/>
      <c r="L832" s="192"/>
      <c r="M832" s="192"/>
      <c r="N832" s="192"/>
      <c r="O832" s="192"/>
      <c r="P832" s="192"/>
      <c r="Q832" s="192"/>
      <c r="R832" s="192"/>
      <c r="S832" s="192"/>
      <c r="T832" s="192"/>
      <c r="U832" s="192"/>
      <c r="V832" s="192"/>
      <c r="W832" s="192"/>
      <c r="X832" s="192"/>
      <c r="Y832" s="192"/>
      <c r="Z832" s="192"/>
      <c r="AA832" s="206"/>
      <c r="AB832" s="207"/>
      <c r="AC832" s="187"/>
      <c r="AD832" s="199"/>
    </row>
    <row r="833" spans="1:30" x14ac:dyDescent="0.25">
      <c r="A833" s="24"/>
      <c r="B833" s="25" t="s">
        <v>289</v>
      </c>
      <c r="C833" s="26"/>
      <c r="D833" s="27" t="s">
        <v>79</v>
      </c>
      <c r="E833" s="27"/>
      <c r="F833" s="28" t="s">
        <v>79</v>
      </c>
      <c r="G833" s="27"/>
      <c r="H833" s="28" t="s">
        <v>79</v>
      </c>
      <c r="I833" s="28">
        <v>1.1000000000000001</v>
      </c>
      <c r="J833" s="28" t="s">
        <v>79</v>
      </c>
      <c r="K833" s="28">
        <f>9.25+13.25</f>
        <v>22.5</v>
      </c>
      <c r="L833" s="28" t="s">
        <v>79</v>
      </c>
      <c r="M833" s="28"/>
      <c r="N833" s="28" t="s">
        <v>79</v>
      </c>
      <c r="O833" s="28"/>
      <c r="P833" s="28" t="s">
        <v>79</v>
      </c>
      <c r="Q833" s="28"/>
      <c r="R833" s="28" t="s">
        <v>79</v>
      </c>
      <c r="S833" s="28"/>
      <c r="T833" s="28" t="s">
        <v>79</v>
      </c>
      <c r="U833" s="28"/>
      <c r="V833" s="28" t="s">
        <v>79</v>
      </c>
      <c r="W833" s="28"/>
      <c r="X833" s="28" t="s">
        <v>79</v>
      </c>
      <c r="Y833" s="28"/>
      <c r="Z833" s="27" t="s">
        <v>79</v>
      </c>
      <c r="AA833" s="29">
        <v>1</v>
      </c>
      <c r="AB833" s="29" t="s">
        <v>88</v>
      </c>
      <c r="AC833" s="30">
        <f>K833*I833*AA833</f>
        <v>24.750000000000004</v>
      </c>
      <c r="AD833" s="31" t="str">
        <f>AD831</f>
        <v>M2</v>
      </c>
    </row>
    <row r="834" spans="1:30" x14ac:dyDescent="0.25">
      <c r="A834" s="24"/>
      <c r="B834" s="25" t="s">
        <v>290</v>
      </c>
      <c r="C834" s="26"/>
      <c r="D834" s="27" t="s">
        <v>79</v>
      </c>
      <c r="E834" s="27"/>
      <c r="F834" s="28" t="s">
        <v>79</v>
      </c>
      <c r="G834" s="27"/>
      <c r="H834" s="28" t="s">
        <v>79</v>
      </c>
      <c r="I834" s="28">
        <v>1.1000000000000001</v>
      </c>
      <c r="J834" s="28" t="s">
        <v>79</v>
      </c>
      <c r="K834" s="28">
        <f>8.5+11</f>
        <v>19.5</v>
      </c>
      <c r="L834" s="28" t="s">
        <v>79</v>
      </c>
      <c r="M834" s="28"/>
      <c r="N834" s="28" t="s">
        <v>79</v>
      </c>
      <c r="O834" s="28"/>
      <c r="P834" s="28" t="s">
        <v>79</v>
      </c>
      <c r="Q834" s="28"/>
      <c r="R834" s="28" t="s">
        <v>79</v>
      </c>
      <c r="S834" s="28"/>
      <c r="T834" s="28" t="s">
        <v>79</v>
      </c>
      <c r="U834" s="28"/>
      <c r="V834" s="28" t="s">
        <v>79</v>
      </c>
      <c r="W834" s="28"/>
      <c r="X834" s="28" t="s">
        <v>79</v>
      </c>
      <c r="Y834" s="28"/>
      <c r="Z834" s="27" t="s">
        <v>79</v>
      </c>
      <c r="AA834" s="29">
        <v>1</v>
      </c>
      <c r="AB834" s="29" t="s">
        <v>88</v>
      </c>
      <c r="AC834" s="30">
        <f t="shared" ref="AC834:AC835" si="113">K834*I834*AA834</f>
        <v>21.450000000000003</v>
      </c>
      <c r="AD834" s="31" t="str">
        <f>AD833</f>
        <v>M2</v>
      </c>
    </row>
    <row r="835" spans="1:30" x14ac:dyDescent="0.25">
      <c r="A835" s="24"/>
      <c r="B835" s="25" t="s">
        <v>291</v>
      </c>
      <c r="C835" s="26"/>
      <c r="D835" s="27" t="s">
        <v>79</v>
      </c>
      <c r="E835" s="27"/>
      <c r="F835" s="28" t="s">
        <v>79</v>
      </c>
      <c r="G835" s="27"/>
      <c r="H835" s="28" t="s">
        <v>79</v>
      </c>
      <c r="I835" s="28">
        <v>1.1000000000000001</v>
      </c>
      <c r="J835" s="28" t="s">
        <v>79</v>
      </c>
      <c r="K835" s="28">
        <f>43.5+3.5</f>
        <v>47</v>
      </c>
      <c r="L835" s="28" t="s">
        <v>79</v>
      </c>
      <c r="M835" s="28"/>
      <c r="N835" s="28" t="s">
        <v>79</v>
      </c>
      <c r="O835" s="28"/>
      <c r="P835" s="28" t="s">
        <v>79</v>
      </c>
      <c r="Q835" s="28"/>
      <c r="R835" s="28" t="s">
        <v>79</v>
      </c>
      <c r="S835" s="28"/>
      <c r="T835" s="28" t="s">
        <v>79</v>
      </c>
      <c r="U835" s="28"/>
      <c r="V835" s="28" t="s">
        <v>79</v>
      </c>
      <c r="W835" s="28"/>
      <c r="X835" s="28" t="s">
        <v>79</v>
      </c>
      <c r="Y835" s="28"/>
      <c r="Z835" s="27" t="s">
        <v>79</v>
      </c>
      <c r="AA835" s="29">
        <v>1</v>
      </c>
      <c r="AB835" s="29" t="s">
        <v>88</v>
      </c>
      <c r="AC835" s="30">
        <f t="shared" si="113"/>
        <v>51.7</v>
      </c>
      <c r="AD835" s="31" t="str">
        <f>AD834</f>
        <v>M2</v>
      </c>
    </row>
    <row r="836" spans="1:30" x14ac:dyDescent="0.25">
      <c r="A836" s="24"/>
      <c r="B836" s="25" t="s">
        <v>464</v>
      </c>
      <c r="C836" s="26"/>
      <c r="D836" s="27" t="s">
        <v>79</v>
      </c>
      <c r="E836" s="27"/>
      <c r="F836" s="28" t="s">
        <v>79</v>
      </c>
      <c r="G836" s="27"/>
      <c r="H836" s="28" t="s">
        <v>79</v>
      </c>
      <c r="I836" s="28">
        <v>1.1000000000000001</v>
      </c>
      <c r="J836" s="28" t="s">
        <v>79</v>
      </c>
      <c r="K836" s="28">
        <v>14</v>
      </c>
      <c r="L836" s="28" t="s">
        <v>79</v>
      </c>
      <c r="M836" s="28"/>
      <c r="N836" s="28" t="s">
        <v>79</v>
      </c>
      <c r="O836" s="28"/>
      <c r="P836" s="28" t="s">
        <v>79</v>
      </c>
      <c r="Q836" s="28"/>
      <c r="R836" s="28" t="s">
        <v>79</v>
      </c>
      <c r="S836" s="28"/>
      <c r="T836" s="28" t="s">
        <v>79</v>
      </c>
      <c r="U836" s="28"/>
      <c r="V836" s="28" t="s">
        <v>79</v>
      </c>
      <c r="W836" s="28"/>
      <c r="X836" s="28" t="s">
        <v>79</v>
      </c>
      <c r="Y836" s="28">
        <v>2</v>
      </c>
      <c r="Z836" s="27" t="s">
        <v>79</v>
      </c>
      <c r="AA836" s="29">
        <v>1</v>
      </c>
      <c r="AB836" s="29" t="s">
        <v>88</v>
      </c>
      <c r="AC836" s="30">
        <f>K836*I836*Y836*AA836</f>
        <v>30.800000000000004</v>
      </c>
      <c r="AD836" s="31" t="str">
        <f>AD835</f>
        <v>M2</v>
      </c>
    </row>
    <row r="837" spans="1:30" x14ac:dyDescent="0.25">
      <c r="A837" s="200"/>
      <c r="B837" s="201"/>
      <c r="C837" s="201"/>
      <c r="D837" s="201"/>
      <c r="E837" s="201"/>
      <c r="F837" s="201"/>
      <c r="G837" s="201"/>
      <c r="H837" s="201"/>
      <c r="I837" s="201"/>
      <c r="J837" s="201"/>
      <c r="K837" s="201"/>
      <c r="L837" s="201"/>
      <c r="M837" s="201"/>
      <c r="N837" s="201"/>
      <c r="O837" s="201"/>
      <c r="P837" s="201"/>
      <c r="Q837" s="201"/>
      <c r="R837" s="201"/>
      <c r="S837" s="201"/>
      <c r="T837" s="201"/>
      <c r="U837" s="201"/>
      <c r="V837" s="201"/>
      <c r="W837" s="201"/>
      <c r="X837" s="201"/>
      <c r="Y837" s="201"/>
      <c r="Z837" s="201"/>
      <c r="AA837" s="202"/>
      <c r="AB837" s="201"/>
      <c r="AC837" s="201"/>
      <c r="AD837" s="203"/>
    </row>
    <row r="838" spans="1:30" x14ac:dyDescent="0.25">
      <c r="A838" s="23" t="str">
        <f>'MEMÓRIA DE CÁLCULO - MC'!A176</f>
        <v>13.</v>
      </c>
      <c r="B838" s="208" t="str">
        <f>VLOOKUP(A838,'MEMÓRIA DE CÁLCULO - MC'!$A$8:$J$199,4,FALSE())</f>
        <v xml:space="preserve">PINTURAS E TEXTURAS </v>
      </c>
      <c r="C838" s="208"/>
      <c r="D838" s="208"/>
      <c r="E838" s="208"/>
      <c r="F838" s="208"/>
      <c r="G838" s="208"/>
      <c r="H838" s="208"/>
      <c r="I838" s="208"/>
      <c r="J838" s="208"/>
      <c r="K838" s="208"/>
      <c r="L838" s="208"/>
      <c r="M838" s="208"/>
      <c r="N838" s="208"/>
      <c r="O838" s="208"/>
      <c r="P838" s="208"/>
      <c r="Q838" s="208"/>
      <c r="R838" s="208"/>
      <c r="S838" s="208"/>
      <c r="T838" s="208"/>
      <c r="U838" s="208"/>
      <c r="V838" s="208"/>
      <c r="W838" s="208"/>
      <c r="X838" s="208"/>
      <c r="Y838" s="208"/>
      <c r="Z838" s="208"/>
      <c r="AA838" s="209"/>
      <c r="AB838" s="208"/>
      <c r="AC838" s="208"/>
      <c r="AD838" s="210"/>
    </row>
    <row r="839" spans="1:30" x14ac:dyDescent="0.25">
      <c r="A839" s="204" t="str">
        <f>'MEMÓRIA DE CÁLCULO - MC'!A177</f>
        <v>13.1</v>
      </c>
      <c r="B839" s="188" t="str">
        <f>VLOOKUP(A839,'MEMÓRIA DE CÁLCULO - MC'!$A$8:$J$199,4,FALSE())</f>
        <v>LIXAMENTO DE MASSA PARA MADEIRA. AF_01/2021</v>
      </c>
      <c r="C839" s="189"/>
      <c r="D839" s="189"/>
      <c r="E839" s="189"/>
      <c r="F839" s="189"/>
      <c r="G839" s="189"/>
      <c r="H839" s="189"/>
      <c r="I839" s="189"/>
      <c r="J839" s="189"/>
      <c r="K839" s="189"/>
      <c r="L839" s="189"/>
      <c r="M839" s="189"/>
      <c r="N839" s="189"/>
      <c r="O839" s="189"/>
      <c r="P839" s="189"/>
      <c r="Q839" s="189"/>
      <c r="R839" s="189"/>
      <c r="S839" s="189"/>
      <c r="T839" s="189"/>
      <c r="U839" s="189"/>
      <c r="V839" s="189"/>
      <c r="W839" s="189"/>
      <c r="X839" s="189"/>
      <c r="Y839" s="189"/>
      <c r="Z839" s="189"/>
      <c r="AA839" s="205"/>
      <c r="AB839" s="207" t="s">
        <v>90</v>
      </c>
      <c r="AC839" s="207">
        <f>SUM(AC841)</f>
        <v>0</v>
      </c>
      <c r="AD839" s="199" t="str">
        <f>VLOOKUP(A839,'MEMÓRIA DE CÁLCULO - MC'!$A$8:$J$199,6,FALSE())</f>
        <v>M2</v>
      </c>
    </row>
    <row r="840" spans="1:30" x14ac:dyDescent="0.25">
      <c r="A840" s="204"/>
      <c r="B840" s="191"/>
      <c r="C840" s="192"/>
      <c r="D840" s="192"/>
      <c r="E840" s="192"/>
      <c r="F840" s="192"/>
      <c r="G840" s="192"/>
      <c r="H840" s="192"/>
      <c r="I840" s="192"/>
      <c r="J840" s="192"/>
      <c r="K840" s="192"/>
      <c r="L840" s="192"/>
      <c r="M840" s="192"/>
      <c r="N840" s="192"/>
      <c r="O840" s="192"/>
      <c r="P840" s="192"/>
      <c r="Q840" s="192"/>
      <c r="R840" s="192"/>
      <c r="S840" s="192"/>
      <c r="T840" s="192"/>
      <c r="U840" s="192"/>
      <c r="V840" s="192"/>
      <c r="W840" s="192"/>
      <c r="X840" s="192"/>
      <c r="Y840" s="192"/>
      <c r="Z840" s="192"/>
      <c r="AA840" s="206"/>
      <c r="AB840" s="207"/>
      <c r="AC840" s="207"/>
      <c r="AD840" s="199"/>
    </row>
    <row r="841" spans="1:30" x14ac:dyDescent="0.25">
      <c r="A841" s="24"/>
      <c r="B841" s="25"/>
      <c r="C841" s="26"/>
      <c r="D841" s="27" t="s">
        <v>79</v>
      </c>
      <c r="E841" s="27"/>
      <c r="F841" s="28" t="s">
        <v>79</v>
      </c>
      <c r="G841" s="27"/>
      <c r="H841" s="28" t="s">
        <v>79</v>
      </c>
      <c r="I841" s="28"/>
      <c r="J841" s="28" t="s">
        <v>79</v>
      </c>
      <c r="K841" s="28"/>
      <c r="L841" s="28" t="s">
        <v>79</v>
      </c>
      <c r="M841" s="28"/>
      <c r="N841" s="28" t="s">
        <v>79</v>
      </c>
      <c r="O841" s="28"/>
      <c r="P841" s="28" t="s">
        <v>79</v>
      </c>
      <c r="Q841" s="28"/>
      <c r="R841" s="28" t="s">
        <v>79</v>
      </c>
      <c r="S841" s="28"/>
      <c r="T841" s="28" t="s">
        <v>79</v>
      </c>
      <c r="U841" s="28"/>
      <c r="V841" s="28" t="s">
        <v>79</v>
      </c>
      <c r="W841" s="28"/>
      <c r="X841" s="28" t="s">
        <v>79</v>
      </c>
      <c r="Y841" s="28"/>
      <c r="Z841" s="27" t="s">
        <v>79</v>
      </c>
      <c r="AA841" s="29">
        <v>1</v>
      </c>
      <c r="AB841" s="29" t="s">
        <v>88</v>
      </c>
      <c r="AC841" s="30"/>
      <c r="AD841" s="31" t="str">
        <f>AD839</f>
        <v>M2</v>
      </c>
    </row>
    <row r="842" spans="1:30" x14ac:dyDescent="0.25">
      <c r="A842" s="200"/>
      <c r="B842" s="201"/>
      <c r="C842" s="201"/>
      <c r="D842" s="201"/>
      <c r="E842" s="201"/>
      <c r="F842" s="201"/>
      <c r="G842" s="201"/>
      <c r="H842" s="201"/>
      <c r="I842" s="201"/>
      <c r="J842" s="201"/>
      <c r="K842" s="201"/>
      <c r="L842" s="201"/>
      <c r="M842" s="201"/>
      <c r="N842" s="201"/>
      <c r="O842" s="201"/>
      <c r="P842" s="201"/>
      <c r="Q842" s="201"/>
      <c r="R842" s="201"/>
      <c r="S842" s="201"/>
      <c r="T842" s="201"/>
      <c r="U842" s="201"/>
      <c r="V842" s="201"/>
      <c r="W842" s="201"/>
      <c r="X842" s="201"/>
      <c r="Y842" s="201"/>
      <c r="Z842" s="201"/>
      <c r="AA842" s="202"/>
      <c r="AB842" s="201"/>
      <c r="AC842" s="201"/>
      <c r="AD842" s="203"/>
    </row>
    <row r="843" spans="1:30" x14ac:dyDescent="0.25">
      <c r="A843" s="204" t="str">
        <f>'MEMÓRIA DE CÁLCULO - MC'!A178</f>
        <v>13.2</v>
      </c>
      <c r="B843" s="188" t="str">
        <f>VLOOKUP(A843,'MEMÓRIA DE CÁLCULO - MC'!$A$8:$J$199,4,FALSE())</f>
        <v>PINTURA FUNDO NIVELADOR ALQUÍDICO BRANCO EM MADEIRA. AF_01/2021</v>
      </c>
      <c r="C843" s="189"/>
      <c r="D843" s="189"/>
      <c r="E843" s="189"/>
      <c r="F843" s="189"/>
      <c r="G843" s="189"/>
      <c r="H843" s="189"/>
      <c r="I843" s="189"/>
      <c r="J843" s="189"/>
      <c r="K843" s="189"/>
      <c r="L843" s="189"/>
      <c r="M843" s="189"/>
      <c r="N843" s="189"/>
      <c r="O843" s="189"/>
      <c r="P843" s="189"/>
      <c r="Q843" s="189"/>
      <c r="R843" s="189"/>
      <c r="S843" s="189"/>
      <c r="T843" s="189"/>
      <c r="U843" s="189"/>
      <c r="V843" s="189"/>
      <c r="W843" s="189"/>
      <c r="X843" s="189"/>
      <c r="Y843" s="189"/>
      <c r="Z843" s="189"/>
      <c r="AA843" s="205"/>
      <c r="AB843" s="207" t="s">
        <v>90</v>
      </c>
      <c r="AC843" s="207">
        <f>SUM(AC845)</f>
        <v>0</v>
      </c>
      <c r="AD843" s="199" t="str">
        <f>VLOOKUP(A843,'MEMÓRIA DE CÁLCULO - MC'!$A$8:$J$199,6,FALSE())</f>
        <v>M2</v>
      </c>
    </row>
    <row r="844" spans="1:30" x14ac:dyDescent="0.25">
      <c r="A844" s="204"/>
      <c r="B844" s="191"/>
      <c r="C844" s="192"/>
      <c r="D844" s="192"/>
      <c r="E844" s="192"/>
      <c r="F844" s="192"/>
      <c r="G844" s="192"/>
      <c r="H844" s="192"/>
      <c r="I844" s="192"/>
      <c r="J844" s="192"/>
      <c r="K844" s="192"/>
      <c r="L844" s="192"/>
      <c r="M844" s="192"/>
      <c r="N844" s="192"/>
      <c r="O844" s="192"/>
      <c r="P844" s="192"/>
      <c r="Q844" s="192"/>
      <c r="R844" s="192"/>
      <c r="S844" s="192"/>
      <c r="T844" s="192"/>
      <c r="U844" s="192"/>
      <c r="V844" s="192"/>
      <c r="W844" s="192"/>
      <c r="X844" s="192"/>
      <c r="Y844" s="192"/>
      <c r="Z844" s="192"/>
      <c r="AA844" s="206"/>
      <c r="AB844" s="207"/>
      <c r="AC844" s="207"/>
      <c r="AD844" s="199"/>
    </row>
    <row r="845" spans="1:30" x14ac:dyDescent="0.25">
      <c r="A845" s="24"/>
      <c r="B845" s="25"/>
      <c r="C845" s="26"/>
      <c r="D845" s="27" t="s">
        <v>79</v>
      </c>
      <c r="E845" s="27"/>
      <c r="F845" s="28" t="s">
        <v>79</v>
      </c>
      <c r="G845" s="27"/>
      <c r="H845" s="28" t="s">
        <v>79</v>
      </c>
      <c r="I845" s="28"/>
      <c r="J845" s="28" t="s">
        <v>79</v>
      </c>
      <c r="K845" s="28"/>
      <c r="L845" s="28" t="s">
        <v>79</v>
      </c>
      <c r="M845" s="28"/>
      <c r="N845" s="28" t="s">
        <v>79</v>
      </c>
      <c r="O845" s="28"/>
      <c r="P845" s="28" t="s">
        <v>79</v>
      </c>
      <c r="Q845" s="28"/>
      <c r="R845" s="28" t="s">
        <v>79</v>
      </c>
      <c r="S845" s="28"/>
      <c r="T845" s="28" t="s">
        <v>79</v>
      </c>
      <c r="U845" s="28"/>
      <c r="V845" s="28" t="s">
        <v>79</v>
      </c>
      <c r="W845" s="28"/>
      <c r="X845" s="28" t="s">
        <v>79</v>
      </c>
      <c r="Y845" s="28"/>
      <c r="Z845" s="27" t="s">
        <v>79</v>
      </c>
      <c r="AA845" s="29">
        <v>1</v>
      </c>
      <c r="AB845" s="29" t="s">
        <v>88</v>
      </c>
      <c r="AC845" s="30"/>
      <c r="AD845" s="31" t="str">
        <f>AD843</f>
        <v>M2</v>
      </c>
    </row>
    <row r="846" spans="1:30" x14ac:dyDescent="0.25">
      <c r="A846" s="200"/>
      <c r="B846" s="201"/>
      <c r="C846" s="201"/>
      <c r="D846" s="201"/>
      <c r="E846" s="201"/>
      <c r="F846" s="201"/>
      <c r="G846" s="201"/>
      <c r="H846" s="201"/>
      <c r="I846" s="201"/>
      <c r="J846" s="201"/>
      <c r="K846" s="201"/>
      <c r="L846" s="201"/>
      <c r="M846" s="201"/>
      <c r="N846" s="201"/>
      <c r="O846" s="201"/>
      <c r="P846" s="201"/>
      <c r="Q846" s="201"/>
      <c r="R846" s="201"/>
      <c r="S846" s="201"/>
      <c r="T846" s="201"/>
      <c r="U846" s="201"/>
      <c r="V846" s="201"/>
      <c r="W846" s="201"/>
      <c r="X846" s="201"/>
      <c r="Y846" s="201"/>
      <c r="Z846" s="201"/>
      <c r="AA846" s="202"/>
      <c r="AB846" s="201"/>
      <c r="AC846" s="201"/>
      <c r="AD846" s="203"/>
    </row>
    <row r="847" spans="1:30" x14ac:dyDescent="0.25">
      <c r="A847" s="204" t="str">
        <f>'MEMÓRIA DE CÁLCULO - MC'!A179</f>
        <v>13.3</v>
      </c>
      <c r="B847" s="188" t="str">
        <f>VLOOKUP(A847,'MEMÓRIA DE CÁLCULO - MC'!$A$8:$J$199,4,FALSE())</f>
        <v>PINTURA TINTA DE ACABAMENTO (PIGMENTADA) ESMALTE SINTÉTICO BRILHANTE EM MADEIRA, 3 DEMÃOS. AF_01/2021</v>
      </c>
      <c r="C847" s="189"/>
      <c r="D847" s="189"/>
      <c r="E847" s="189"/>
      <c r="F847" s="189"/>
      <c r="G847" s="189"/>
      <c r="H847" s="189"/>
      <c r="I847" s="189"/>
      <c r="J847" s="189"/>
      <c r="K847" s="189"/>
      <c r="L847" s="189"/>
      <c r="M847" s="189"/>
      <c r="N847" s="189"/>
      <c r="O847" s="189"/>
      <c r="P847" s="189"/>
      <c r="Q847" s="189"/>
      <c r="R847" s="189"/>
      <c r="S847" s="189"/>
      <c r="T847" s="189"/>
      <c r="U847" s="189"/>
      <c r="V847" s="189"/>
      <c r="W847" s="189"/>
      <c r="X847" s="189"/>
      <c r="Y847" s="189"/>
      <c r="Z847" s="189"/>
      <c r="AA847" s="205"/>
      <c r="AB847" s="207" t="s">
        <v>90</v>
      </c>
      <c r="AC847" s="207">
        <f>SUM(AC849)</f>
        <v>0</v>
      </c>
      <c r="AD847" s="199" t="str">
        <f>VLOOKUP(A847,'MEMÓRIA DE CÁLCULO - MC'!$A$8:$J$199,6,FALSE())</f>
        <v>M2</v>
      </c>
    </row>
    <row r="848" spans="1:30" x14ac:dyDescent="0.25">
      <c r="A848" s="204"/>
      <c r="B848" s="191"/>
      <c r="C848" s="192"/>
      <c r="D848" s="192"/>
      <c r="E848" s="192"/>
      <c r="F848" s="192"/>
      <c r="G848" s="192"/>
      <c r="H848" s="192"/>
      <c r="I848" s="192"/>
      <c r="J848" s="192"/>
      <c r="K848" s="192"/>
      <c r="L848" s="192"/>
      <c r="M848" s="192"/>
      <c r="N848" s="192"/>
      <c r="O848" s="192"/>
      <c r="P848" s="192"/>
      <c r="Q848" s="192"/>
      <c r="R848" s="192"/>
      <c r="S848" s="192"/>
      <c r="T848" s="192"/>
      <c r="U848" s="192"/>
      <c r="V848" s="192"/>
      <c r="W848" s="192"/>
      <c r="X848" s="192"/>
      <c r="Y848" s="192"/>
      <c r="Z848" s="192"/>
      <c r="AA848" s="206"/>
      <c r="AB848" s="207"/>
      <c r="AC848" s="207"/>
      <c r="AD848" s="199"/>
    </row>
    <row r="849" spans="1:30" x14ac:dyDescent="0.25">
      <c r="A849" s="24"/>
      <c r="B849" s="25"/>
      <c r="C849" s="26"/>
      <c r="D849" s="27" t="s">
        <v>79</v>
      </c>
      <c r="E849" s="27"/>
      <c r="F849" s="28" t="s">
        <v>79</v>
      </c>
      <c r="G849" s="27"/>
      <c r="H849" s="28" t="s">
        <v>79</v>
      </c>
      <c r="I849" s="28"/>
      <c r="J849" s="28" t="s">
        <v>79</v>
      </c>
      <c r="K849" s="28"/>
      <c r="L849" s="28" t="s">
        <v>79</v>
      </c>
      <c r="M849" s="28"/>
      <c r="N849" s="28" t="s">
        <v>79</v>
      </c>
      <c r="O849" s="28"/>
      <c r="P849" s="28" t="s">
        <v>79</v>
      </c>
      <c r="Q849" s="28"/>
      <c r="R849" s="28" t="s">
        <v>79</v>
      </c>
      <c r="S849" s="28"/>
      <c r="T849" s="28" t="s">
        <v>79</v>
      </c>
      <c r="U849" s="28"/>
      <c r="V849" s="28" t="s">
        <v>79</v>
      </c>
      <c r="W849" s="28"/>
      <c r="X849" s="28" t="s">
        <v>79</v>
      </c>
      <c r="Y849" s="28"/>
      <c r="Z849" s="27" t="s">
        <v>79</v>
      </c>
      <c r="AA849" s="29">
        <v>1</v>
      </c>
      <c r="AB849" s="29" t="s">
        <v>88</v>
      </c>
      <c r="AC849" s="30"/>
      <c r="AD849" s="31" t="str">
        <f>AD847</f>
        <v>M2</v>
      </c>
    </row>
    <row r="850" spans="1:30" x14ac:dyDescent="0.25">
      <c r="A850" s="200"/>
      <c r="B850" s="201"/>
      <c r="C850" s="201"/>
      <c r="D850" s="201"/>
      <c r="E850" s="201"/>
      <c r="F850" s="201"/>
      <c r="G850" s="201"/>
      <c r="H850" s="201"/>
      <c r="I850" s="201"/>
      <c r="J850" s="201"/>
      <c r="K850" s="201"/>
      <c r="L850" s="201"/>
      <c r="M850" s="201"/>
      <c r="N850" s="201"/>
      <c r="O850" s="201"/>
      <c r="P850" s="201"/>
      <c r="Q850" s="201"/>
      <c r="R850" s="201"/>
      <c r="S850" s="201"/>
      <c r="T850" s="201"/>
      <c r="U850" s="201"/>
      <c r="V850" s="201"/>
      <c r="W850" s="201"/>
      <c r="X850" s="201"/>
      <c r="Y850" s="201"/>
      <c r="Z850" s="201"/>
      <c r="AA850" s="202"/>
      <c r="AB850" s="201"/>
      <c r="AC850" s="201"/>
      <c r="AD850" s="203"/>
    </row>
    <row r="851" spans="1:30" x14ac:dyDescent="0.25">
      <c r="A851" s="204" t="str">
        <f>'MEMÓRIA DE CÁLCULO - MC'!A180</f>
        <v>13.4</v>
      </c>
      <c r="B851" s="188" t="str">
        <f>VLOOKUP(A851,'MEMÓRIA DE CÁLCULO - MC'!$A$8:$J$199,4,FALSE())</f>
        <v>APLICAÇÃO MANUAL DE FUNDO SELADOR ACRÍLICO EM PAREDES EXTERNAS DE CASAS. AF_03/2024</v>
      </c>
      <c r="C851" s="189"/>
      <c r="D851" s="189"/>
      <c r="E851" s="189"/>
      <c r="F851" s="189"/>
      <c r="G851" s="189"/>
      <c r="H851" s="189"/>
      <c r="I851" s="189"/>
      <c r="J851" s="189"/>
      <c r="K851" s="189"/>
      <c r="L851" s="189"/>
      <c r="M851" s="189"/>
      <c r="N851" s="189"/>
      <c r="O851" s="189"/>
      <c r="P851" s="189"/>
      <c r="Q851" s="189"/>
      <c r="R851" s="189"/>
      <c r="S851" s="189"/>
      <c r="T851" s="189"/>
      <c r="U851" s="189"/>
      <c r="V851" s="189"/>
      <c r="W851" s="189"/>
      <c r="X851" s="189"/>
      <c r="Y851" s="189"/>
      <c r="Z851" s="189"/>
      <c r="AA851" s="205"/>
      <c r="AB851" s="207" t="s">
        <v>90</v>
      </c>
      <c r="AC851" s="207">
        <f>SUM(AC853:AC854)</f>
        <v>211.2</v>
      </c>
      <c r="AD851" s="199" t="str">
        <f>VLOOKUP(A851,'MEMÓRIA DE CÁLCULO - MC'!$A$8:$J$199,6,FALSE())</f>
        <v>M2</v>
      </c>
    </row>
    <row r="852" spans="1:30" x14ac:dyDescent="0.25">
      <c r="A852" s="204"/>
      <c r="B852" s="191"/>
      <c r="C852" s="192"/>
      <c r="D852" s="192"/>
      <c r="E852" s="192"/>
      <c r="F852" s="192"/>
      <c r="G852" s="192"/>
      <c r="H852" s="192"/>
      <c r="I852" s="192"/>
      <c r="J852" s="192"/>
      <c r="K852" s="192"/>
      <c r="L852" s="192"/>
      <c r="M852" s="192"/>
      <c r="N852" s="192"/>
      <c r="O852" s="192"/>
      <c r="P852" s="192"/>
      <c r="Q852" s="192"/>
      <c r="R852" s="192"/>
      <c r="S852" s="192"/>
      <c r="T852" s="192"/>
      <c r="U852" s="192"/>
      <c r="V852" s="192"/>
      <c r="W852" s="192"/>
      <c r="X852" s="192"/>
      <c r="Y852" s="192"/>
      <c r="Z852" s="192"/>
      <c r="AA852" s="206"/>
      <c r="AB852" s="207"/>
      <c r="AC852" s="207"/>
      <c r="AD852" s="199"/>
    </row>
    <row r="853" spans="1:30" x14ac:dyDescent="0.25">
      <c r="A853" s="24"/>
      <c r="B853" s="25" t="s">
        <v>390</v>
      </c>
      <c r="C853" s="26">
        <v>52.8</v>
      </c>
      <c r="D853" s="27" t="s">
        <v>79</v>
      </c>
      <c r="E853" s="27"/>
      <c r="F853" s="28" t="s">
        <v>79</v>
      </c>
      <c r="G853" s="27">
        <v>3</v>
      </c>
      <c r="H853" s="28" t="s">
        <v>79</v>
      </c>
      <c r="I853" s="28"/>
      <c r="J853" s="28" t="s">
        <v>79</v>
      </c>
      <c r="K853" s="28"/>
      <c r="L853" s="28" t="s">
        <v>79</v>
      </c>
      <c r="M853" s="28"/>
      <c r="N853" s="28" t="s">
        <v>79</v>
      </c>
      <c r="O853" s="28"/>
      <c r="P853" s="28" t="s">
        <v>79</v>
      </c>
      <c r="Q853" s="28"/>
      <c r="R853" s="28" t="s">
        <v>79</v>
      </c>
      <c r="S853" s="28"/>
      <c r="T853" s="28" t="s">
        <v>79</v>
      </c>
      <c r="U853" s="28"/>
      <c r="V853" s="28" t="s">
        <v>79</v>
      </c>
      <c r="W853" s="28"/>
      <c r="X853" s="28" t="s">
        <v>79</v>
      </c>
      <c r="Y853" s="28"/>
      <c r="Z853" s="27" t="s">
        <v>79</v>
      </c>
      <c r="AA853" s="29">
        <v>1</v>
      </c>
      <c r="AB853" s="29" t="s">
        <v>88</v>
      </c>
      <c r="AC853" s="37">
        <f>C853*G853*AA853</f>
        <v>158.39999999999998</v>
      </c>
      <c r="AD853" s="31" t="str">
        <f>AD851</f>
        <v>M2</v>
      </c>
    </row>
    <row r="854" spans="1:30" x14ac:dyDescent="0.25">
      <c r="A854" s="24"/>
      <c r="B854" s="25" t="s">
        <v>391</v>
      </c>
      <c r="C854" s="26">
        <v>52.8</v>
      </c>
      <c r="D854" s="27" t="s">
        <v>79</v>
      </c>
      <c r="E854" s="27"/>
      <c r="F854" s="28" t="s">
        <v>79</v>
      </c>
      <c r="G854" s="27">
        <v>1</v>
      </c>
      <c r="H854" s="28" t="s">
        <v>79</v>
      </c>
      <c r="I854" s="28"/>
      <c r="J854" s="28" t="s">
        <v>79</v>
      </c>
      <c r="K854" s="28"/>
      <c r="L854" s="28" t="s">
        <v>79</v>
      </c>
      <c r="M854" s="28"/>
      <c r="N854" s="28" t="s">
        <v>79</v>
      </c>
      <c r="O854" s="28"/>
      <c r="P854" s="28" t="s">
        <v>79</v>
      </c>
      <c r="Q854" s="28"/>
      <c r="R854" s="28" t="s">
        <v>79</v>
      </c>
      <c r="S854" s="28"/>
      <c r="T854" s="28" t="s">
        <v>79</v>
      </c>
      <c r="U854" s="28"/>
      <c r="V854" s="28" t="s">
        <v>79</v>
      </c>
      <c r="W854" s="28"/>
      <c r="X854" s="28" t="s">
        <v>79</v>
      </c>
      <c r="Y854" s="28"/>
      <c r="Z854" s="27" t="s">
        <v>79</v>
      </c>
      <c r="AA854" s="29">
        <v>1</v>
      </c>
      <c r="AB854" s="29" t="s">
        <v>88</v>
      </c>
      <c r="AC854" s="37">
        <f>C854*G854*AA854</f>
        <v>52.8</v>
      </c>
      <c r="AD854" s="31" t="str">
        <f>AD851</f>
        <v>M2</v>
      </c>
    </row>
    <row r="855" spans="1:30" x14ac:dyDescent="0.25">
      <c r="A855" s="200"/>
      <c r="B855" s="201"/>
      <c r="C855" s="201"/>
      <c r="D855" s="201"/>
      <c r="E855" s="201"/>
      <c r="F855" s="201"/>
      <c r="G855" s="201"/>
      <c r="H855" s="201"/>
      <c r="I855" s="201"/>
      <c r="J855" s="201"/>
      <c r="K855" s="201"/>
      <c r="L855" s="201"/>
      <c r="M855" s="201"/>
      <c r="N855" s="201"/>
      <c r="O855" s="201"/>
      <c r="P855" s="201"/>
      <c r="Q855" s="201"/>
      <c r="R855" s="201"/>
      <c r="S855" s="201"/>
      <c r="T855" s="201"/>
      <c r="U855" s="201"/>
      <c r="V855" s="201"/>
      <c r="W855" s="201"/>
      <c r="X855" s="201"/>
      <c r="Y855" s="201"/>
      <c r="Z855" s="201"/>
      <c r="AA855" s="202"/>
      <c r="AB855" s="201"/>
      <c r="AC855" s="201"/>
      <c r="AD855" s="203"/>
    </row>
    <row r="856" spans="1:30" x14ac:dyDescent="0.25">
      <c r="A856" s="204" t="str">
        <f>'MEMÓRIA DE CÁLCULO - MC'!A181</f>
        <v>13.5</v>
      </c>
      <c r="B856" s="188" t="str">
        <f>VLOOKUP(A856,'MEMÓRIA DE CÁLCULO - MC'!$A$8:$J$199,4,FALSE())</f>
        <v>PINTURA LÁTEX ACRÍLICA PREMIUM, APLICAÇÃO MANUAL EM PAREDES, DUAS DEMÃOS. AF_04/2023</v>
      </c>
      <c r="C856" s="189"/>
      <c r="D856" s="189"/>
      <c r="E856" s="189"/>
      <c r="F856" s="189"/>
      <c r="G856" s="189"/>
      <c r="H856" s="189"/>
      <c r="I856" s="189"/>
      <c r="J856" s="189"/>
      <c r="K856" s="189"/>
      <c r="L856" s="189"/>
      <c r="M856" s="189"/>
      <c r="N856" s="189"/>
      <c r="O856" s="189"/>
      <c r="P856" s="189"/>
      <c r="Q856" s="189"/>
      <c r="R856" s="189"/>
      <c r="S856" s="189"/>
      <c r="T856" s="189"/>
      <c r="U856" s="189"/>
      <c r="V856" s="189"/>
      <c r="W856" s="189"/>
      <c r="X856" s="189"/>
      <c r="Y856" s="189"/>
      <c r="Z856" s="189"/>
      <c r="AA856" s="205"/>
      <c r="AB856" s="207" t="s">
        <v>90</v>
      </c>
      <c r="AC856" s="207">
        <f>SUM(AC858:AC859)</f>
        <v>211.2</v>
      </c>
      <c r="AD856" s="199" t="str">
        <f>VLOOKUP(A856,'MEMÓRIA DE CÁLCULO - MC'!$A$8:$J$199,6,FALSE())</f>
        <v>M2</v>
      </c>
    </row>
    <row r="857" spans="1:30" x14ac:dyDescent="0.25">
      <c r="A857" s="204"/>
      <c r="B857" s="191"/>
      <c r="C857" s="192"/>
      <c r="D857" s="192"/>
      <c r="E857" s="192"/>
      <c r="F857" s="192"/>
      <c r="G857" s="192"/>
      <c r="H857" s="192"/>
      <c r="I857" s="192"/>
      <c r="J857" s="192"/>
      <c r="K857" s="192"/>
      <c r="L857" s="192"/>
      <c r="M857" s="192"/>
      <c r="N857" s="192"/>
      <c r="O857" s="192"/>
      <c r="P857" s="192"/>
      <c r="Q857" s="192"/>
      <c r="R857" s="192"/>
      <c r="S857" s="192"/>
      <c r="T857" s="192"/>
      <c r="U857" s="192"/>
      <c r="V857" s="192"/>
      <c r="W857" s="192"/>
      <c r="X857" s="192"/>
      <c r="Y857" s="192"/>
      <c r="Z857" s="192"/>
      <c r="AA857" s="206"/>
      <c r="AB857" s="207"/>
      <c r="AC857" s="207"/>
      <c r="AD857" s="199"/>
    </row>
    <row r="858" spans="1:30" x14ac:dyDescent="0.25">
      <c r="A858" s="24"/>
      <c r="B858" s="25" t="s">
        <v>390</v>
      </c>
      <c r="C858" s="26">
        <v>52.8</v>
      </c>
      <c r="D858" s="27" t="s">
        <v>79</v>
      </c>
      <c r="E858" s="27"/>
      <c r="F858" s="28" t="s">
        <v>79</v>
      </c>
      <c r="G858" s="27">
        <v>3</v>
      </c>
      <c r="H858" s="28" t="s">
        <v>79</v>
      </c>
      <c r="I858" s="28"/>
      <c r="J858" s="28" t="s">
        <v>79</v>
      </c>
      <c r="K858" s="28"/>
      <c r="L858" s="28" t="s">
        <v>79</v>
      </c>
      <c r="M858" s="28"/>
      <c r="N858" s="28" t="s">
        <v>79</v>
      </c>
      <c r="O858" s="28"/>
      <c r="P858" s="28" t="s">
        <v>79</v>
      </c>
      <c r="Q858" s="28"/>
      <c r="R858" s="28" t="s">
        <v>79</v>
      </c>
      <c r="S858" s="28"/>
      <c r="T858" s="28" t="s">
        <v>79</v>
      </c>
      <c r="U858" s="28"/>
      <c r="V858" s="28" t="s">
        <v>79</v>
      </c>
      <c r="W858" s="28"/>
      <c r="X858" s="28" t="s">
        <v>79</v>
      </c>
      <c r="Y858" s="28"/>
      <c r="Z858" s="27" t="s">
        <v>79</v>
      </c>
      <c r="AA858" s="29">
        <v>1</v>
      </c>
      <c r="AB858" s="29" t="s">
        <v>88</v>
      </c>
      <c r="AC858" s="37">
        <f>C858*G858*AA858</f>
        <v>158.39999999999998</v>
      </c>
      <c r="AD858" s="31" t="str">
        <f>AD856</f>
        <v>M2</v>
      </c>
    </row>
    <row r="859" spans="1:30" x14ac:dyDescent="0.25">
      <c r="A859" s="24"/>
      <c r="B859" s="25" t="s">
        <v>391</v>
      </c>
      <c r="C859" s="26">
        <v>52.8</v>
      </c>
      <c r="D859" s="27" t="s">
        <v>79</v>
      </c>
      <c r="E859" s="27"/>
      <c r="F859" s="28" t="s">
        <v>79</v>
      </c>
      <c r="G859" s="27">
        <v>1</v>
      </c>
      <c r="H859" s="28" t="s">
        <v>79</v>
      </c>
      <c r="I859" s="28"/>
      <c r="J859" s="28" t="s">
        <v>79</v>
      </c>
      <c r="K859" s="28"/>
      <c r="L859" s="28" t="s">
        <v>79</v>
      </c>
      <c r="M859" s="28"/>
      <c r="N859" s="28" t="s">
        <v>79</v>
      </c>
      <c r="O859" s="28"/>
      <c r="P859" s="28" t="s">
        <v>79</v>
      </c>
      <c r="Q859" s="28"/>
      <c r="R859" s="28" t="s">
        <v>79</v>
      </c>
      <c r="S859" s="28"/>
      <c r="T859" s="28" t="s">
        <v>79</v>
      </c>
      <c r="U859" s="28"/>
      <c r="V859" s="28" t="s">
        <v>79</v>
      </c>
      <c r="W859" s="28"/>
      <c r="X859" s="28" t="s">
        <v>79</v>
      </c>
      <c r="Y859" s="28"/>
      <c r="Z859" s="27" t="s">
        <v>79</v>
      </c>
      <c r="AA859" s="29">
        <v>1</v>
      </c>
      <c r="AB859" s="29" t="s">
        <v>88</v>
      </c>
      <c r="AC859" s="37">
        <f>C859*G859*AA859</f>
        <v>52.8</v>
      </c>
      <c r="AD859" s="31" t="str">
        <f>AD856</f>
        <v>M2</v>
      </c>
    </row>
    <row r="860" spans="1:30" x14ac:dyDescent="0.25">
      <c r="A860" s="200"/>
      <c r="B860" s="201"/>
      <c r="C860" s="201"/>
      <c r="D860" s="201"/>
      <c r="E860" s="201"/>
      <c r="F860" s="201"/>
      <c r="G860" s="201"/>
      <c r="H860" s="201"/>
      <c r="I860" s="201"/>
      <c r="J860" s="201"/>
      <c r="K860" s="201"/>
      <c r="L860" s="201"/>
      <c r="M860" s="201"/>
      <c r="N860" s="201"/>
      <c r="O860" s="201"/>
      <c r="P860" s="201"/>
      <c r="Q860" s="201"/>
      <c r="R860" s="201"/>
      <c r="S860" s="201"/>
      <c r="T860" s="201"/>
      <c r="U860" s="201"/>
      <c r="V860" s="201"/>
      <c r="W860" s="201"/>
      <c r="X860" s="201"/>
      <c r="Y860" s="201"/>
      <c r="Z860" s="201"/>
      <c r="AA860" s="202"/>
      <c r="AB860" s="201"/>
      <c r="AC860" s="201"/>
      <c r="AD860" s="203"/>
    </row>
    <row r="861" spans="1:30" x14ac:dyDescent="0.25">
      <c r="A861" s="204" t="str">
        <f>'MEMÓRIA DE CÁLCULO - MC'!A182</f>
        <v>13.6</v>
      </c>
      <c r="B861" s="188" t="str">
        <f>VLOOKUP(A861,'MEMÓRIA DE CÁLCULO - MC'!$A$8:$J$199,4,FALSE())</f>
        <v>PINTURA DE MEIO-FIO COM TINTA BRANCA A BASE DE CAL (CAIAÇÃO). AF_05/2021</v>
      </c>
      <c r="C861" s="189"/>
      <c r="D861" s="189"/>
      <c r="E861" s="189"/>
      <c r="F861" s="189"/>
      <c r="G861" s="189"/>
      <c r="H861" s="189"/>
      <c r="I861" s="189"/>
      <c r="J861" s="189"/>
      <c r="K861" s="189"/>
      <c r="L861" s="189"/>
      <c r="M861" s="189"/>
      <c r="N861" s="189"/>
      <c r="O861" s="189"/>
      <c r="P861" s="189"/>
      <c r="Q861" s="189"/>
      <c r="R861" s="189"/>
      <c r="S861" s="189"/>
      <c r="T861" s="189"/>
      <c r="U861" s="189"/>
      <c r="V861" s="189"/>
      <c r="W861" s="189"/>
      <c r="X861" s="189"/>
      <c r="Y861" s="189"/>
      <c r="Z861" s="189"/>
      <c r="AA861" s="205"/>
      <c r="AB861" s="207" t="s">
        <v>90</v>
      </c>
      <c r="AC861" s="207">
        <f>SUM(AC863:AC868)</f>
        <v>1183</v>
      </c>
      <c r="AD861" s="199" t="str">
        <f>VLOOKUP(A861,'MEMÓRIA DE CÁLCULO - MC'!$A$8:$J$199,6,FALSE())</f>
        <v>M</v>
      </c>
    </row>
    <row r="862" spans="1:30" x14ac:dyDescent="0.25">
      <c r="A862" s="204"/>
      <c r="B862" s="191"/>
      <c r="C862" s="192"/>
      <c r="D862" s="192"/>
      <c r="E862" s="192"/>
      <c r="F862" s="192"/>
      <c r="G862" s="192"/>
      <c r="H862" s="192"/>
      <c r="I862" s="192"/>
      <c r="J862" s="192"/>
      <c r="K862" s="192"/>
      <c r="L862" s="192"/>
      <c r="M862" s="192"/>
      <c r="N862" s="192"/>
      <c r="O862" s="192"/>
      <c r="P862" s="192"/>
      <c r="Q862" s="192"/>
      <c r="R862" s="192"/>
      <c r="S862" s="192"/>
      <c r="T862" s="192"/>
      <c r="U862" s="192"/>
      <c r="V862" s="192"/>
      <c r="W862" s="192"/>
      <c r="X862" s="192"/>
      <c r="Y862" s="192"/>
      <c r="Z862" s="192"/>
      <c r="AA862" s="206"/>
      <c r="AB862" s="207"/>
      <c r="AC862" s="207"/>
      <c r="AD862" s="199"/>
    </row>
    <row r="863" spans="1:30" x14ac:dyDescent="0.25">
      <c r="A863" s="24" t="s">
        <v>263</v>
      </c>
      <c r="B863" s="25" t="s">
        <v>259</v>
      </c>
      <c r="C863" s="26"/>
      <c r="D863" s="27" t="s">
        <v>79</v>
      </c>
      <c r="E863" s="27"/>
      <c r="F863" s="28" t="s">
        <v>79</v>
      </c>
      <c r="G863" s="27"/>
      <c r="H863" s="28" t="s">
        <v>79</v>
      </c>
      <c r="I863" s="28"/>
      <c r="J863" s="28" t="s">
        <v>79</v>
      </c>
      <c r="K863" s="28">
        <v>478</v>
      </c>
      <c r="L863" s="28" t="s">
        <v>79</v>
      </c>
      <c r="M863" s="28"/>
      <c r="N863" s="28" t="s">
        <v>79</v>
      </c>
      <c r="O863" s="28"/>
      <c r="P863" s="28" t="s">
        <v>79</v>
      </c>
      <c r="Q863" s="28"/>
      <c r="R863" s="28" t="s">
        <v>79</v>
      </c>
      <c r="S863" s="28"/>
      <c r="T863" s="28" t="s">
        <v>79</v>
      </c>
      <c r="U863" s="28"/>
      <c r="V863" s="28" t="s">
        <v>79</v>
      </c>
      <c r="W863" s="28"/>
      <c r="X863" s="28" t="s">
        <v>79</v>
      </c>
      <c r="Y863" s="28"/>
      <c r="Z863" s="27" t="s">
        <v>79</v>
      </c>
      <c r="AA863" s="29">
        <v>1</v>
      </c>
      <c r="AB863" s="29" t="s">
        <v>88</v>
      </c>
      <c r="AC863" s="30">
        <f>K863*AA863</f>
        <v>478</v>
      </c>
      <c r="AD863" s="31" t="str">
        <f>AD861</f>
        <v>M</v>
      </c>
    </row>
    <row r="864" spans="1:30" x14ac:dyDescent="0.25">
      <c r="A864" s="24" t="s">
        <v>263</v>
      </c>
      <c r="B864" s="25" t="s">
        <v>273</v>
      </c>
      <c r="C864" s="26"/>
      <c r="D864" s="27" t="s">
        <v>79</v>
      </c>
      <c r="E864" s="27"/>
      <c r="F864" s="28" t="s">
        <v>79</v>
      </c>
      <c r="G864" s="27"/>
      <c r="H864" s="28" t="s">
        <v>79</v>
      </c>
      <c r="I864" s="28"/>
      <c r="J864" s="28" t="s">
        <v>79</v>
      </c>
      <c r="K864" s="28">
        <v>207</v>
      </c>
      <c r="L864" s="28" t="s">
        <v>79</v>
      </c>
      <c r="M864" s="28"/>
      <c r="N864" s="28" t="s">
        <v>79</v>
      </c>
      <c r="O864" s="28"/>
      <c r="P864" s="28" t="s">
        <v>79</v>
      </c>
      <c r="Q864" s="28"/>
      <c r="R864" s="28" t="s">
        <v>79</v>
      </c>
      <c r="S864" s="28"/>
      <c r="T864" s="28" t="s">
        <v>79</v>
      </c>
      <c r="U864" s="28"/>
      <c r="V864" s="28" t="s">
        <v>79</v>
      </c>
      <c r="W864" s="28"/>
      <c r="X864" s="28" t="s">
        <v>79</v>
      </c>
      <c r="Y864" s="28"/>
      <c r="Z864" s="27" t="s">
        <v>79</v>
      </c>
      <c r="AA864" s="29">
        <v>1</v>
      </c>
      <c r="AB864" s="29" t="s">
        <v>88</v>
      </c>
      <c r="AC864" s="30">
        <f t="shared" ref="AC864:AC868" si="114">K864*AA864</f>
        <v>207</v>
      </c>
      <c r="AD864" s="31" t="str">
        <f>AD863</f>
        <v>M</v>
      </c>
    </row>
    <row r="865" spans="1:30" x14ac:dyDescent="0.25">
      <c r="A865" s="24" t="s">
        <v>263</v>
      </c>
      <c r="B865" s="25" t="s">
        <v>260</v>
      </c>
      <c r="C865" s="26"/>
      <c r="D865" s="27" t="s">
        <v>79</v>
      </c>
      <c r="E865" s="27"/>
      <c r="F865" s="28" t="s">
        <v>79</v>
      </c>
      <c r="G865" s="27"/>
      <c r="H865" s="28" t="s">
        <v>79</v>
      </c>
      <c r="I865" s="28"/>
      <c r="J865" s="28" t="s">
        <v>79</v>
      </c>
      <c r="K865" s="28">
        <v>82</v>
      </c>
      <c r="L865" s="28" t="s">
        <v>79</v>
      </c>
      <c r="M865" s="28"/>
      <c r="N865" s="28" t="s">
        <v>79</v>
      </c>
      <c r="O865" s="28"/>
      <c r="P865" s="28" t="s">
        <v>79</v>
      </c>
      <c r="Q865" s="28"/>
      <c r="R865" s="28" t="s">
        <v>79</v>
      </c>
      <c r="S865" s="28"/>
      <c r="T865" s="28" t="s">
        <v>79</v>
      </c>
      <c r="U865" s="28"/>
      <c r="V865" s="28" t="s">
        <v>79</v>
      </c>
      <c r="W865" s="28"/>
      <c r="X865" s="28" t="s">
        <v>79</v>
      </c>
      <c r="Y865" s="28"/>
      <c r="Z865" s="27" t="s">
        <v>79</v>
      </c>
      <c r="AA865" s="29">
        <v>1</v>
      </c>
      <c r="AB865" s="29" t="s">
        <v>88</v>
      </c>
      <c r="AC865" s="30">
        <f t="shared" si="114"/>
        <v>82</v>
      </c>
      <c r="AD865" s="31" t="str">
        <f t="shared" ref="AD865:AD868" si="115">AD864</f>
        <v>M</v>
      </c>
    </row>
    <row r="866" spans="1:30" x14ac:dyDescent="0.25">
      <c r="A866" s="24" t="s">
        <v>263</v>
      </c>
      <c r="B866" s="25" t="s">
        <v>261</v>
      </c>
      <c r="C866" s="26"/>
      <c r="D866" s="27" t="s">
        <v>79</v>
      </c>
      <c r="E866" s="27"/>
      <c r="F866" s="28" t="s">
        <v>79</v>
      </c>
      <c r="G866" s="27"/>
      <c r="H866" s="28" t="s">
        <v>79</v>
      </c>
      <c r="I866" s="28"/>
      <c r="J866" s="28" t="s">
        <v>79</v>
      </c>
      <c r="K866" s="28">
        <v>43</v>
      </c>
      <c r="L866" s="28" t="s">
        <v>79</v>
      </c>
      <c r="M866" s="28"/>
      <c r="N866" s="28" t="s">
        <v>79</v>
      </c>
      <c r="O866" s="28"/>
      <c r="P866" s="28" t="s">
        <v>79</v>
      </c>
      <c r="Q866" s="28"/>
      <c r="R866" s="28" t="s">
        <v>79</v>
      </c>
      <c r="S866" s="28"/>
      <c r="T866" s="28" t="s">
        <v>79</v>
      </c>
      <c r="U866" s="28"/>
      <c r="V866" s="28" t="s">
        <v>79</v>
      </c>
      <c r="W866" s="28"/>
      <c r="X866" s="28" t="s">
        <v>79</v>
      </c>
      <c r="Y866" s="28"/>
      <c r="Z866" s="27" t="s">
        <v>79</v>
      </c>
      <c r="AA866" s="29">
        <v>1</v>
      </c>
      <c r="AB866" s="29" t="s">
        <v>88</v>
      </c>
      <c r="AC866" s="30">
        <f t="shared" si="114"/>
        <v>43</v>
      </c>
      <c r="AD866" s="31" t="str">
        <f t="shared" si="115"/>
        <v>M</v>
      </c>
    </row>
    <row r="867" spans="1:30" x14ac:dyDescent="0.25">
      <c r="A867" s="24" t="s">
        <v>263</v>
      </c>
      <c r="B867" s="25" t="s">
        <v>274</v>
      </c>
      <c r="C867" s="26"/>
      <c r="D867" s="27" t="s">
        <v>79</v>
      </c>
      <c r="E867" s="27"/>
      <c r="F867" s="28" t="s">
        <v>79</v>
      </c>
      <c r="G867" s="27"/>
      <c r="H867" s="28" t="s">
        <v>79</v>
      </c>
      <c r="I867" s="28"/>
      <c r="J867" s="28" t="s">
        <v>79</v>
      </c>
      <c r="K867" s="28">
        <v>350</v>
      </c>
      <c r="L867" s="28" t="s">
        <v>79</v>
      </c>
      <c r="M867" s="28"/>
      <c r="N867" s="28" t="s">
        <v>79</v>
      </c>
      <c r="O867" s="28"/>
      <c r="P867" s="28" t="s">
        <v>79</v>
      </c>
      <c r="Q867" s="28"/>
      <c r="R867" s="28" t="s">
        <v>79</v>
      </c>
      <c r="S867" s="28"/>
      <c r="T867" s="28" t="s">
        <v>79</v>
      </c>
      <c r="U867" s="28"/>
      <c r="V867" s="28" t="s">
        <v>79</v>
      </c>
      <c r="W867" s="28"/>
      <c r="X867" s="28" t="s">
        <v>79</v>
      </c>
      <c r="Y867" s="28"/>
      <c r="Z867" s="27" t="s">
        <v>79</v>
      </c>
      <c r="AA867" s="29">
        <v>1</v>
      </c>
      <c r="AB867" s="29" t="s">
        <v>88</v>
      </c>
      <c r="AC867" s="30">
        <f t="shared" si="114"/>
        <v>350</v>
      </c>
      <c r="AD867" s="31" t="str">
        <f t="shared" si="115"/>
        <v>M</v>
      </c>
    </row>
    <row r="868" spans="1:30" x14ac:dyDescent="0.25">
      <c r="A868" s="24" t="s">
        <v>263</v>
      </c>
      <c r="B868" s="25" t="s">
        <v>262</v>
      </c>
      <c r="C868" s="26"/>
      <c r="D868" s="27" t="s">
        <v>79</v>
      </c>
      <c r="E868" s="27"/>
      <c r="F868" s="28" t="s">
        <v>79</v>
      </c>
      <c r="G868" s="27"/>
      <c r="H868" s="28" t="s">
        <v>79</v>
      </c>
      <c r="I868" s="28"/>
      <c r="J868" s="28" t="s">
        <v>79</v>
      </c>
      <c r="K868" s="28">
        <v>23</v>
      </c>
      <c r="L868" s="28" t="s">
        <v>79</v>
      </c>
      <c r="M868" s="28"/>
      <c r="N868" s="28" t="s">
        <v>79</v>
      </c>
      <c r="O868" s="28"/>
      <c r="P868" s="28" t="s">
        <v>79</v>
      </c>
      <c r="Q868" s="28"/>
      <c r="R868" s="28" t="s">
        <v>79</v>
      </c>
      <c r="S868" s="28"/>
      <c r="T868" s="28" t="s">
        <v>79</v>
      </c>
      <c r="U868" s="28"/>
      <c r="V868" s="28" t="s">
        <v>79</v>
      </c>
      <c r="W868" s="28"/>
      <c r="X868" s="28" t="s">
        <v>79</v>
      </c>
      <c r="Y868" s="28"/>
      <c r="Z868" s="27" t="s">
        <v>79</v>
      </c>
      <c r="AA868" s="29">
        <v>1</v>
      </c>
      <c r="AB868" s="29" t="s">
        <v>88</v>
      </c>
      <c r="AC868" s="30">
        <f t="shared" si="114"/>
        <v>23</v>
      </c>
      <c r="AD868" s="31" t="str">
        <f t="shared" si="115"/>
        <v>M</v>
      </c>
    </row>
    <row r="869" spans="1:30" x14ac:dyDescent="0.25">
      <c r="A869" s="200"/>
      <c r="B869" s="201"/>
      <c r="C869" s="201"/>
      <c r="D869" s="201"/>
      <c r="E869" s="201"/>
      <c r="F869" s="201"/>
      <c r="G869" s="201"/>
      <c r="H869" s="201"/>
      <c r="I869" s="201"/>
      <c r="J869" s="201"/>
      <c r="K869" s="201"/>
      <c r="L869" s="201"/>
      <c r="M869" s="201"/>
      <c r="N869" s="201"/>
      <c r="O869" s="201"/>
      <c r="P869" s="201"/>
      <c r="Q869" s="201"/>
      <c r="R869" s="201"/>
      <c r="S869" s="201"/>
      <c r="T869" s="201"/>
      <c r="U869" s="201"/>
      <c r="V869" s="201"/>
      <c r="W869" s="201"/>
      <c r="X869" s="201"/>
      <c r="Y869" s="201"/>
      <c r="Z869" s="201"/>
      <c r="AA869" s="202"/>
      <c r="AB869" s="201"/>
      <c r="AC869" s="201"/>
      <c r="AD869" s="203"/>
    </row>
    <row r="870" spans="1:30" x14ac:dyDescent="0.25">
      <c r="A870" s="204" t="str">
        <f>'MEMÓRIA DE CÁLCULO - MC'!A183</f>
        <v>13.7</v>
      </c>
      <c r="B870" s="188" t="str">
        <f>VLOOKUP(A870,'MEMÓRIA DE CÁLCULO - MC'!$A$8:$J$199,4,FALSE())</f>
        <v>PINTURA DE EIXO VIÁRIO SOBRE ASFALTO COM TINTA RETRORREFLETIVA A BASE DE RESINA ACRÍLICA COM MICROESFERAS DE VIDRO, E = 10 CM, APLICAÇÃO MECÂNICA COM DEMARCADORA AUTOPROPELIDA. AF_05/2021</v>
      </c>
      <c r="C870" s="189"/>
      <c r="D870" s="189"/>
      <c r="E870" s="189"/>
      <c r="F870" s="189"/>
      <c r="G870" s="189"/>
      <c r="H870" s="189"/>
      <c r="I870" s="189"/>
      <c r="J870" s="189"/>
      <c r="K870" s="189"/>
      <c r="L870" s="189"/>
      <c r="M870" s="189"/>
      <c r="N870" s="189"/>
      <c r="O870" s="189"/>
      <c r="P870" s="189"/>
      <c r="Q870" s="189"/>
      <c r="R870" s="189"/>
      <c r="S870" s="189"/>
      <c r="T870" s="189"/>
      <c r="U870" s="189"/>
      <c r="V870" s="189"/>
      <c r="W870" s="189"/>
      <c r="X870" s="189"/>
      <c r="Y870" s="189"/>
      <c r="Z870" s="189"/>
      <c r="AA870" s="205"/>
      <c r="AB870" s="207" t="s">
        <v>90</v>
      </c>
      <c r="AC870" s="207">
        <f>SUM(AC872)</f>
        <v>0</v>
      </c>
      <c r="AD870" s="199" t="str">
        <f>VLOOKUP(A870,'MEMÓRIA DE CÁLCULO - MC'!$A$8:$J$199,6,FALSE())</f>
        <v>M</v>
      </c>
    </row>
    <row r="871" spans="1:30" x14ac:dyDescent="0.25">
      <c r="A871" s="204"/>
      <c r="B871" s="191"/>
      <c r="C871" s="192"/>
      <c r="D871" s="192"/>
      <c r="E871" s="192"/>
      <c r="F871" s="192"/>
      <c r="G871" s="192"/>
      <c r="H871" s="192"/>
      <c r="I871" s="192"/>
      <c r="J871" s="192"/>
      <c r="K871" s="192"/>
      <c r="L871" s="192"/>
      <c r="M871" s="192"/>
      <c r="N871" s="192"/>
      <c r="O871" s="192"/>
      <c r="P871" s="192"/>
      <c r="Q871" s="192"/>
      <c r="R871" s="192"/>
      <c r="S871" s="192"/>
      <c r="T871" s="192"/>
      <c r="U871" s="192"/>
      <c r="V871" s="192"/>
      <c r="W871" s="192"/>
      <c r="X871" s="192"/>
      <c r="Y871" s="192"/>
      <c r="Z871" s="192"/>
      <c r="AA871" s="206"/>
      <c r="AB871" s="207"/>
      <c r="AC871" s="207"/>
      <c r="AD871" s="199"/>
    </row>
    <row r="872" spans="1:30" x14ac:dyDescent="0.25">
      <c r="A872" s="24"/>
      <c r="B872" s="25"/>
      <c r="C872" s="26"/>
      <c r="D872" s="27" t="s">
        <v>79</v>
      </c>
      <c r="E872" s="27"/>
      <c r="F872" s="28" t="s">
        <v>79</v>
      </c>
      <c r="G872" s="27"/>
      <c r="H872" s="28" t="s">
        <v>79</v>
      </c>
      <c r="I872" s="28"/>
      <c r="J872" s="28" t="s">
        <v>79</v>
      </c>
      <c r="K872" s="28"/>
      <c r="L872" s="28" t="s">
        <v>79</v>
      </c>
      <c r="M872" s="28"/>
      <c r="N872" s="28" t="s">
        <v>79</v>
      </c>
      <c r="O872" s="28"/>
      <c r="P872" s="28" t="s">
        <v>79</v>
      </c>
      <c r="Q872" s="28"/>
      <c r="R872" s="28" t="s">
        <v>79</v>
      </c>
      <c r="S872" s="28"/>
      <c r="T872" s="28" t="s">
        <v>79</v>
      </c>
      <c r="U872" s="28"/>
      <c r="V872" s="28" t="s">
        <v>79</v>
      </c>
      <c r="W872" s="28"/>
      <c r="X872" s="28" t="s">
        <v>79</v>
      </c>
      <c r="Y872" s="28"/>
      <c r="Z872" s="27" t="s">
        <v>79</v>
      </c>
      <c r="AA872" s="29">
        <v>1</v>
      </c>
      <c r="AB872" s="29" t="s">
        <v>88</v>
      </c>
      <c r="AC872" s="30"/>
      <c r="AD872" s="31" t="str">
        <f>AD870</f>
        <v>M</v>
      </c>
    </row>
    <row r="873" spans="1:30" x14ac:dyDescent="0.25">
      <c r="A873" s="200"/>
      <c r="B873" s="201"/>
      <c r="C873" s="201"/>
      <c r="D873" s="201"/>
      <c r="E873" s="201"/>
      <c r="F873" s="201"/>
      <c r="G873" s="201"/>
      <c r="H873" s="201"/>
      <c r="I873" s="201"/>
      <c r="J873" s="201"/>
      <c r="K873" s="201"/>
      <c r="L873" s="201"/>
      <c r="M873" s="201"/>
      <c r="N873" s="201"/>
      <c r="O873" s="201"/>
      <c r="P873" s="201"/>
      <c r="Q873" s="201"/>
      <c r="R873" s="201"/>
      <c r="S873" s="201"/>
      <c r="T873" s="201"/>
      <c r="U873" s="201"/>
      <c r="V873" s="201"/>
      <c r="W873" s="201"/>
      <c r="X873" s="201"/>
      <c r="Y873" s="201"/>
      <c r="Z873" s="201"/>
      <c r="AA873" s="202"/>
      <c r="AB873" s="201"/>
      <c r="AC873" s="201"/>
      <c r="AD873" s="203"/>
    </row>
    <row r="874" spans="1:30" x14ac:dyDescent="0.25">
      <c r="A874" s="204" t="str">
        <f>'MEMÓRIA DE CÁLCULO - MC'!A184</f>
        <v>13.8</v>
      </c>
      <c r="B874" s="188" t="str">
        <f>VLOOKUP(A874,'MEMÓRIA DE CÁLCULO - MC'!$A$8:$J$199,4,FALSE())</f>
        <v>PINTURA DE SÍMBOLOS E TEXTOS COM TINTA ACRÍLICA, DEMARCAÇÃO COM FITA ADESIVA E APLICAÇÃO COM ROLO. AF_05/2021</v>
      </c>
      <c r="C874" s="189"/>
      <c r="D874" s="189"/>
      <c r="E874" s="189"/>
      <c r="F874" s="189"/>
      <c r="G874" s="189"/>
      <c r="H874" s="189"/>
      <c r="I874" s="189"/>
      <c r="J874" s="189"/>
      <c r="K874" s="189"/>
      <c r="L874" s="189"/>
      <c r="M874" s="189"/>
      <c r="N874" s="189"/>
      <c r="O874" s="189"/>
      <c r="P874" s="189"/>
      <c r="Q874" s="189"/>
      <c r="R874" s="189"/>
      <c r="S874" s="189"/>
      <c r="T874" s="189"/>
      <c r="U874" s="189"/>
      <c r="V874" s="189"/>
      <c r="W874" s="189"/>
      <c r="X874" s="189"/>
      <c r="Y874" s="189"/>
      <c r="Z874" s="189"/>
      <c r="AA874" s="205"/>
      <c r="AB874" s="207" t="s">
        <v>90</v>
      </c>
      <c r="AC874" s="207">
        <f>SUM(AC876)</f>
        <v>0</v>
      </c>
      <c r="AD874" s="199" t="str">
        <f>VLOOKUP(A874,'MEMÓRIA DE CÁLCULO - MC'!$A$8:$J$199,6,FALSE())</f>
        <v>M2</v>
      </c>
    </row>
    <row r="875" spans="1:30" x14ac:dyDescent="0.25">
      <c r="A875" s="204"/>
      <c r="B875" s="191"/>
      <c r="C875" s="192"/>
      <c r="D875" s="192"/>
      <c r="E875" s="192"/>
      <c r="F875" s="192"/>
      <c r="G875" s="192"/>
      <c r="H875" s="192"/>
      <c r="I875" s="192"/>
      <c r="J875" s="192"/>
      <c r="K875" s="192"/>
      <c r="L875" s="192"/>
      <c r="M875" s="192"/>
      <c r="N875" s="192"/>
      <c r="O875" s="192"/>
      <c r="P875" s="192"/>
      <c r="Q875" s="192"/>
      <c r="R875" s="192"/>
      <c r="S875" s="192"/>
      <c r="T875" s="192"/>
      <c r="U875" s="192"/>
      <c r="V875" s="192"/>
      <c r="W875" s="192"/>
      <c r="X875" s="192"/>
      <c r="Y875" s="192"/>
      <c r="Z875" s="192"/>
      <c r="AA875" s="206"/>
      <c r="AB875" s="207"/>
      <c r="AC875" s="207"/>
      <c r="AD875" s="199"/>
    </row>
    <row r="876" spans="1:30" x14ac:dyDescent="0.25">
      <c r="A876" s="24"/>
      <c r="B876" s="25"/>
      <c r="C876" s="26"/>
      <c r="D876" s="27" t="s">
        <v>79</v>
      </c>
      <c r="E876" s="27"/>
      <c r="F876" s="28" t="s">
        <v>79</v>
      </c>
      <c r="G876" s="27"/>
      <c r="H876" s="28" t="s">
        <v>79</v>
      </c>
      <c r="I876" s="28"/>
      <c r="J876" s="28" t="s">
        <v>79</v>
      </c>
      <c r="K876" s="28"/>
      <c r="L876" s="28" t="s">
        <v>79</v>
      </c>
      <c r="M876" s="28"/>
      <c r="N876" s="28" t="s">
        <v>79</v>
      </c>
      <c r="O876" s="28"/>
      <c r="P876" s="28" t="s">
        <v>79</v>
      </c>
      <c r="Q876" s="28"/>
      <c r="R876" s="28" t="s">
        <v>79</v>
      </c>
      <c r="S876" s="28"/>
      <c r="T876" s="28" t="s">
        <v>79</v>
      </c>
      <c r="U876" s="28"/>
      <c r="V876" s="28" t="s">
        <v>79</v>
      </c>
      <c r="W876" s="28"/>
      <c r="X876" s="28" t="s">
        <v>79</v>
      </c>
      <c r="Y876" s="28"/>
      <c r="Z876" s="27" t="s">
        <v>79</v>
      </c>
      <c r="AA876" s="29">
        <v>1</v>
      </c>
      <c r="AB876" s="29" t="s">
        <v>88</v>
      </c>
      <c r="AC876" s="30"/>
      <c r="AD876" s="31" t="str">
        <f>AD874</f>
        <v>M2</v>
      </c>
    </row>
    <row r="877" spans="1:30" x14ac:dyDescent="0.25">
      <c r="A877" s="200"/>
      <c r="B877" s="201"/>
      <c r="C877" s="201"/>
      <c r="D877" s="201"/>
      <c r="E877" s="201"/>
      <c r="F877" s="201"/>
      <c r="G877" s="201"/>
      <c r="H877" s="201"/>
      <c r="I877" s="201"/>
      <c r="J877" s="201"/>
      <c r="K877" s="201"/>
      <c r="L877" s="201"/>
      <c r="M877" s="201"/>
      <c r="N877" s="201"/>
      <c r="O877" s="201"/>
      <c r="P877" s="201"/>
      <c r="Q877" s="201"/>
      <c r="R877" s="201"/>
      <c r="S877" s="201"/>
      <c r="T877" s="201"/>
      <c r="U877" s="201"/>
      <c r="V877" s="201"/>
      <c r="W877" s="201"/>
      <c r="X877" s="201"/>
      <c r="Y877" s="201"/>
      <c r="Z877" s="201"/>
      <c r="AA877" s="202"/>
      <c r="AB877" s="201"/>
      <c r="AC877" s="201"/>
      <c r="AD877" s="203"/>
    </row>
    <row r="878" spans="1:30" x14ac:dyDescent="0.25">
      <c r="A878" s="23" t="str">
        <f>'MEMÓRIA DE CÁLCULO - MC'!A185</f>
        <v>14.</v>
      </c>
      <c r="B878" s="208" t="str">
        <f>VLOOKUP(A878,'MEMÓRIA DE CÁLCULO - MC'!$A$8:$J$199,4,FALSE())</f>
        <v>PAISAGISMO</v>
      </c>
      <c r="C878" s="208"/>
      <c r="D878" s="208"/>
      <c r="E878" s="208"/>
      <c r="F878" s="208"/>
      <c r="G878" s="208"/>
      <c r="H878" s="208"/>
      <c r="I878" s="208"/>
      <c r="J878" s="208"/>
      <c r="K878" s="208"/>
      <c r="L878" s="208"/>
      <c r="M878" s="208"/>
      <c r="N878" s="208"/>
      <c r="O878" s="208"/>
      <c r="P878" s="208"/>
      <c r="Q878" s="208"/>
      <c r="R878" s="208"/>
      <c r="S878" s="208"/>
      <c r="T878" s="208"/>
      <c r="U878" s="208"/>
      <c r="V878" s="208"/>
      <c r="W878" s="208"/>
      <c r="X878" s="208"/>
      <c r="Y878" s="208"/>
      <c r="Z878" s="208"/>
      <c r="AA878" s="209"/>
      <c r="AB878" s="208"/>
      <c r="AC878" s="208"/>
      <c r="AD878" s="210"/>
    </row>
    <row r="879" spans="1:30" x14ac:dyDescent="0.25">
      <c r="A879" s="204" t="str">
        <f>'MEMÓRIA DE CÁLCULO - MC'!A186</f>
        <v>14.1</v>
      </c>
      <c r="B879" s="188" t="str">
        <f>VLOOKUP(A879,'MEMÓRIA DE CÁLCULO - MC'!$A$8:$J$199,4,FALSE())</f>
        <v>INSTALAÇÃO DE PERGOLADO DE MADEIRA, EM MAÇARANDUBA, ANGELIM OU EQUIVALENTE DA REGIÃO, FIXADO COM CONCRETO SOBRE PISO DE CONCRETO EXISTENTE. AF_11/2021</v>
      </c>
      <c r="C879" s="189"/>
      <c r="D879" s="189"/>
      <c r="E879" s="189"/>
      <c r="F879" s="189"/>
      <c r="G879" s="189"/>
      <c r="H879" s="189"/>
      <c r="I879" s="189"/>
      <c r="J879" s="189"/>
      <c r="K879" s="189"/>
      <c r="L879" s="189"/>
      <c r="M879" s="189"/>
      <c r="N879" s="189"/>
      <c r="O879" s="189"/>
      <c r="P879" s="189"/>
      <c r="Q879" s="189"/>
      <c r="R879" s="189"/>
      <c r="S879" s="189"/>
      <c r="T879" s="189"/>
      <c r="U879" s="189"/>
      <c r="V879" s="189"/>
      <c r="W879" s="189"/>
      <c r="X879" s="189"/>
      <c r="Y879" s="189"/>
      <c r="Z879" s="189"/>
      <c r="AA879" s="205"/>
      <c r="AB879" s="207" t="s">
        <v>90</v>
      </c>
      <c r="AC879" s="207">
        <f>SUM(AC881)</f>
        <v>42</v>
      </c>
      <c r="AD879" s="199" t="str">
        <f>VLOOKUP(A879,'MEMÓRIA DE CÁLCULO - MC'!$A$8:$J$199,6,FALSE())</f>
        <v>M2</v>
      </c>
    </row>
    <row r="880" spans="1:30" x14ac:dyDescent="0.25">
      <c r="A880" s="204"/>
      <c r="B880" s="191"/>
      <c r="C880" s="192"/>
      <c r="D880" s="192"/>
      <c r="E880" s="192"/>
      <c r="F880" s="192"/>
      <c r="G880" s="192"/>
      <c r="H880" s="192"/>
      <c r="I880" s="192"/>
      <c r="J880" s="192"/>
      <c r="K880" s="192"/>
      <c r="L880" s="192"/>
      <c r="M880" s="192"/>
      <c r="N880" s="192"/>
      <c r="O880" s="192"/>
      <c r="P880" s="192"/>
      <c r="Q880" s="192"/>
      <c r="R880" s="192"/>
      <c r="S880" s="192"/>
      <c r="T880" s="192"/>
      <c r="U880" s="192"/>
      <c r="V880" s="192"/>
      <c r="W880" s="192"/>
      <c r="X880" s="192"/>
      <c r="Y880" s="192"/>
      <c r="Z880" s="192"/>
      <c r="AA880" s="206"/>
      <c r="AB880" s="207"/>
      <c r="AC880" s="207"/>
      <c r="AD880" s="199"/>
    </row>
    <row r="881" spans="1:30" x14ac:dyDescent="0.25">
      <c r="A881" s="24"/>
      <c r="B881" s="25" t="s">
        <v>347</v>
      </c>
      <c r="C881" s="26">
        <v>5</v>
      </c>
      <c r="D881" s="27" t="s">
        <v>79</v>
      </c>
      <c r="E881" s="27">
        <v>2.8</v>
      </c>
      <c r="F881" s="28" t="s">
        <v>79</v>
      </c>
      <c r="G881" s="27"/>
      <c r="H881" s="28" t="s">
        <v>79</v>
      </c>
      <c r="I881" s="28"/>
      <c r="J881" s="28" t="s">
        <v>79</v>
      </c>
      <c r="K881" s="28"/>
      <c r="L881" s="28" t="s">
        <v>79</v>
      </c>
      <c r="M881" s="28"/>
      <c r="N881" s="28" t="s">
        <v>79</v>
      </c>
      <c r="O881" s="28"/>
      <c r="P881" s="28" t="s">
        <v>79</v>
      </c>
      <c r="Q881" s="28"/>
      <c r="R881" s="28" t="s">
        <v>79</v>
      </c>
      <c r="S881" s="28"/>
      <c r="T881" s="28" t="s">
        <v>79</v>
      </c>
      <c r="U881" s="28"/>
      <c r="V881" s="28" t="s">
        <v>79</v>
      </c>
      <c r="W881" s="28"/>
      <c r="X881" s="28" t="s">
        <v>79</v>
      </c>
      <c r="Y881" s="28">
        <v>3</v>
      </c>
      <c r="Z881" s="27" t="s">
        <v>79</v>
      </c>
      <c r="AA881" s="29">
        <v>1</v>
      </c>
      <c r="AB881" s="29" t="s">
        <v>88</v>
      </c>
      <c r="AC881" s="30">
        <f>(C881*E881)*Y881*AA881</f>
        <v>42</v>
      </c>
      <c r="AD881" s="31" t="str">
        <f>AD879</f>
        <v>M2</v>
      </c>
    </row>
    <row r="882" spans="1:30" x14ac:dyDescent="0.25">
      <c r="A882" s="200"/>
      <c r="B882" s="201"/>
      <c r="C882" s="201"/>
      <c r="D882" s="201"/>
      <c r="E882" s="201"/>
      <c r="F882" s="201"/>
      <c r="G882" s="201"/>
      <c r="H882" s="201"/>
      <c r="I882" s="201"/>
      <c r="J882" s="201"/>
      <c r="K882" s="201"/>
      <c r="L882" s="201"/>
      <c r="M882" s="201"/>
      <c r="N882" s="201"/>
      <c r="O882" s="201"/>
      <c r="P882" s="201"/>
      <c r="Q882" s="201"/>
      <c r="R882" s="201"/>
      <c r="S882" s="201"/>
      <c r="T882" s="201"/>
      <c r="U882" s="201"/>
      <c r="V882" s="201"/>
      <c r="W882" s="201"/>
      <c r="X882" s="201"/>
      <c r="Y882" s="201"/>
      <c r="Z882" s="201"/>
      <c r="AA882" s="202"/>
      <c r="AB882" s="201"/>
      <c r="AC882" s="201"/>
      <c r="AD882" s="203"/>
    </row>
    <row r="883" spans="1:30" x14ac:dyDescent="0.25">
      <c r="A883" s="204" t="str">
        <f>'MEMÓRIA DE CÁLCULO - MC'!A187</f>
        <v>14.2</v>
      </c>
      <c r="B883" s="188" t="str">
        <f>VLOOKUP(A883,'MEMÓRIA DE CÁLCULO - MC'!$A$8:$J$199,4,FALSE())</f>
        <v>LIXEIRAS DE MADEIRA PLASTICA ECOLÓGICA</v>
      </c>
      <c r="C883" s="189"/>
      <c r="D883" s="189"/>
      <c r="E883" s="189"/>
      <c r="F883" s="189"/>
      <c r="G883" s="189"/>
      <c r="H883" s="189"/>
      <c r="I883" s="189"/>
      <c r="J883" s="189"/>
      <c r="K883" s="189"/>
      <c r="L883" s="189"/>
      <c r="M883" s="189"/>
      <c r="N883" s="189"/>
      <c r="O883" s="189"/>
      <c r="P883" s="189"/>
      <c r="Q883" s="189"/>
      <c r="R883" s="189"/>
      <c r="S883" s="189"/>
      <c r="T883" s="189"/>
      <c r="U883" s="189"/>
      <c r="V883" s="189"/>
      <c r="W883" s="189"/>
      <c r="X883" s="189"/>
      <c r="Y883" s="189"/>
      <c r="Z883" s="189"/>
      <c r="AA883" s="205"/>
      <c r="AB883" s="207" t="s">
        <v>90</v>
      </c>
      <c r="AC883" s="207">
        <f>SUM(AC885)</f>
        <v>18</v>
      </c>
      <c r="AD883" s="199" t="str">
        <f>VLOOKUP(A883,'MEMÓRIA DE CÁLCULO - MC'!$A$8:$J$199,6,FALSE())</f>
        <v>UNID</v>
      </c>
    </row>
    <row r="884" spans="1:30" x14ac:dyDescent="0.25">
      <c r="A884" s="204"/>
      <c r="B884" s="191"/>
      <c r="C884" s="192"/>
      <c r="D884" s="192"/>
      <c r="E884" s="192"/>
      <c r="F884" s="192"/>
      <c r="G884" s="192"/>
      <c r="H884" s="192"/>
      <c r="I884" s="192"/>
      <c r="J884" s="192"/>
      <c r="K884" s="192"/>
      <c r="L884" s="192"/>
      <c r="M884" s="192"/>
      <c r="N884" s="192"/>
      <c r="O884" s="192"/>
      <c r="P884" s="192"/>
      <c r="Q884" s="192"/>
      <c r="R884" s="192"/>
      <c r="S884" s="192"/>
      <c r="T884" s="192"/>
      <c r="U884" s="192"/>
      <c r="V884" s="192"/>
      <c r="W884" s="192"/>
      <c r="X884" s="192"/>
      <c r="Y884" s="192"/>
      <c r="Z884" s="192"/>
      <c r="AA884" s="206"/>
      <c r="AB884" s="207"/>
      <c r="AC884" s="207"/>
      <c r="AD884" s="199"/>
    </row>
    <row r="885" spans="1:30" x14ac:dyDescent="0.25">
      <c r="A885" s="24"/>
      <c r="B885" s="25" t="s">
        <v>292</v>
      </c>
      <c r="C885" s="26"/>
      <c r="D885" s="27" t="s">
        <v>79</v>
      </c>
      <c r="E885" s="27"/>
      <c r="F885" s="28" t="s">
        <v>79</v>
      </c>
      <c r="G885" s="27"/>
      <c r="H885" s="28" t="s">
        <v>79</v>
      </c>
      <c r="I885" s="28"/>
      <c r="J885" s="28" t="s">
        <v>79</v>
      </c>
      <c r="K885" s="28"/>
      <c r="L885" s="28" t="s">
        <v>79</v>
      </c>
      <c r="M885" s="28"/>
      <c r="N885" s="28" t="s">
        <v>79</v>
      </c>
      <c r="O885" s="28"/>
      <c r="P885" s="28" t="s">
        <v>79</v>
      </c>
      <c r="Q885" s="28"/>
      <c r="R885" s="28" t="s">
        <v>79</v>
      </c>
      <c r="S885" s="28"/>
      <c r="T885" s="28" t="s">
        <v>79</v>
      </c>
      <c r="U885" s="28"/>
      <c r="V885" s="28" t="s">
        <v>79</v>
      </c>
      <c r="W885" s="28"/>
      <c r="X885" s="28" t="s">
        <v>79</v>
      </c>
      <c r="Y885" s="28">
        <v>18</v>
      </c>
      <c r="Z885" s="27" t="s">
        <v>79</v>
      </c>
      <c r="AA885" s="29">
        <v>1</v>
      </c>
      <c r="AB885" s="29" t="s">
        <v>88</v>
      </c>
      <c r="AC885" s="30">
        <f>Y885*AA885</f>
        <v>18</v>
      </c>
      <c r="AD885" s="31" t="str">
        <f>AD883</f>
        <v>UNID</v>
      </c>
    </row>
    <row r="886" spans="1:30" x14ac:dyDescent="0.25">
      <c r="A886" s="200"/>
      <c r="B886" s="201"/>
      <c r="C886" s="201"/>
      <c r="D886" s="201"/>
      <c r="E886" s="201"/>
      <c r="F886" s="201"/>
      <c r="G886" s="201"/>
      <c r="H886" s="201"/>
      <c r="I886" s="201"/>
      <c r="J886" s="201"/>
      <c r="K886" s="201"/>
      <c r="L886" s="201"/>
      <c r="M886" s="201"/>
      <c r="N886" s="201"/>
      <c r="O886" s="201"/>
      <c r="P886" s="201"/>
      <c r="Q886" s="201"/>
      <c r="R886" s="201"/>
      <c r="S886" s="201"/>
      <c r="T886" s="201"/>
      <c r="U886" s="201"/>
      <c r="V886" s="201"/>
      <c r="W886" s="201"/>
      <c r="X886" s="201"/>
      <c r="Y886" s="201"/>
      <c r="Z886" s="201"/>
      <c r="AA886" s="202"/>
      <c r="AB886" s="201"/>
      <c r="AC886" s="201"/>
      <c r="AD886" s="203"/>
    </row>
    <row r="887" spans="1:30" x14ac:dyDescent="0.25">
      <c r="A887" s="204" t="e">
        <f>'MEMÓRIA DE CÁLCULO - MC'!#REF!</f>
        <v>#REF!</v>
      </c>
      <c r="B887" s="188" t="e">
        <f>VLOOKUP(A887,'MEMÓRIA DE CÁLCULO - MC'!$A$8:$J$199,4,FALSE())</f>
        <v>#REF!</v>
      </c>
      <c r="C887" s="189"/>
      <c r="D887" s="189"/>
      <c r="E887" s="189"/>
      <c r="F887" s="189"/>
      <c r="G887" s="189"/>
      <c r="H887" s="189"/>
      <c r="I887" s="189"/>
      <c r="J887" s="189"/>
      <c r="K887" s="189"/>
      <c r="L887" s="189"/>
      <c r="M887" s="189"/>
      <c r="N887" s="189"/>
      <c r="O887" s="189"/>
      <c r="P887" s="189"/>
      <c r="Q887" s="189"/>
      <c r="R887" s="189"/>
      <c r="S887" s="189"/>
      <c r="T887" s="189"/>
      <c r="U887" s="189"/>
      <c r="V887" s="189"/>
      <c r="W887" s="189"/>
      <c r="X887" s="189"/>
      <c r="Y887" s="189"/>
      <c r="Z887" s="189"/>
      <c r="AA887" s="205"/>
      <c r="AB887" s="207" t="s">
        <v>90</v>
      </c>
      <c r="AC887" s="207">
        <f>SUM(AC889)</f>
        <v>20</v>
      </c>
      <c r="AD887" s="199" t="e">
        <f>VLOOKUP(A887,'MEMÓRIA DE CÁLCULO - MC'!$A$8:$J$199,6,FALSE())</f>
        <v>#REF!</v>
      </c>
    </row>
    <row r="888" spans="1:30" x14ac:dyDescent="0.25">
      <c r="A888" s="204"/>
      <c r="B888" s="191"/>
      <c r="C888" s="192"/>
      <c r="D888" s="192"/>
      <c r="E888" s="192"/>
      <c r="F888" s="192"/>
      <c r="G888" s="192"/>
      <c r="H888" s="192"/>
      <c r="I888" s="192"/>
      <c r="J888" s="192"/>
      <c r="K888" s="192"/>
      <c r="L888" s="192"/>
      <c r="M888" s="192"/>
      <c r="N888" s="192"/>
      <c r="O888" s="192"/>
      <c r="P888" s="192"/>
      <c r="Q888" s="192"/>
      <c r="R888" s="192"/>
      <c r="S888" s="192"/>
      <c r="T888" s="192"/>
      <c r="U888" s="192"/>
      <c r="V888" s="192"/>
      <c r="W888" s="192"/>
      <c r="X888" s="192"/>
      <c r="Y888" s="192"/>
      <c r="Z888" s="192"/>
      <c r="AA888" s="206"/>
      <c r="AB888" s="207"/>
      <c r="AC888" s="207"/>
      <c r="AD888" s="199"/>
    </row>
    <row r="889" spans="1:30" x14ac:dyDescent="0.25">
      <c r="A889" s="24"/>
      <c r="B889" s="25" t="s">
        <v>293</v>
      </c>
      <c r="C889" s="26"/>
      <c r="D889" s="27" t="s">
        <v>79</v>
      </c>
      <c r="E889" s="27"/>
      <c r="F889" s="28" t="s">
        <v>79</v>
      </c>
      <c r="G889" s="27"/>
      <c r="H889" s="28" t="s">
        <v>79</v>
      </c>
      <c r="I889" s="28"/>
      <c r="J889" s="28" t="s">
        <v>79</v>
      </c>
      <c r="K889" s="28"/>
      <c r="L889" s="28" t="s">
        <v>79</v>
      </c>
      <c r="M889" s="28"/>
      <c r="N889" s="28" t="s">
        <v>79</v>
      </c>
      <c r="O889" s="28"/>
      <c r="P889" s="28" t="s">
        <v>79</v>
      </c>
      <c r="Q889" s="28"/>
      <c r="R889" s="28" t="s">
        <v>79</v>
      </c>
      <c r="S889" s="28"/>
      <c r="T889" s="28" t="s">
        <v>79</v>
      </c>
      <c r="U889" s="28"/>
      <c r="V889" s="28" t="s">
        <v>79</v>
      </c>
      <c r="W889" s="28"/>
      <c r="X889" s="28" t="s">
        <v>79</v>
      </c>
      <c r="Y889" s="28">
        <v>20</v>
      </c>
      <c r="Z889" s="27" t="s">
        <v>79</v>
      </c>
      <c r="AA889" s="29">
        <v>1</v>
      </c>
      <c r="AB889" s="29" t="s">
        <v>88</v>
      </c>
      <c r="AC889" s="30">
        <f>Y889*AA889</f>
        <v>20</v>
      </c>
      <c r="AD889" s="31" t="e">
        <f>AD887</f>
        <v>#REF!</v>
      </c>
    </row>
    <row r="890" spans="1:30" x14ac:dyDescent="0.25">
      <c r="A890" s="200"/>
      <c r="B890" s="201"/>
      <c r="C890" s="201"/>
      <c r="D890" s="201"/>
      <c r="E890" s="201"/>
      <c r="F890" s="201"/>
      <c r="G890" s="201"/>
      <c r="H890" s="201"/>
      <c r="I890" s="201"/>
      <c r="J890" s="201"/>
      <c r="K890" s="201"/>
      <c r="L890" s="201"/>
      <c r="M890" s="201"/>
      <c r="N890" s="201"/>
      <c r="O890" s="201"/>
      <c r="P890" s="201"/>
      <c r="Q890" s="201"/>
      <c r="R890" s="201"/>
      <c r="S890" s="201"/>
      <c r="T890" s="201"/>
      <c r="U890" s="201"/>
      <c r="V890" s="201"/>
      <c r="W890" s="201"/>
      <c r="X890" s="201"/>
      <c r="Y890" s="201"/>
      <c r="Z890" s="201"/>
      <c r="AA890" s="202"/>
      <c r="AB890" s="201"/>
      <c r="AC890" s="201"/>
      <c r="AD890" s="203"/>
    </row>
    <row r="891" spans="1:30" x14ac:dyDescent="0.25">
      <c r="A891" s="204" t="str">
        <f>'MEMÓRIA DE CÁLCULO - MC'!A188</f>
        <v>14.3</v>
      </c>
      <c r="B891" s="188" t="str">
        <f>VLOOKUP(A891,'MEMÓRIA DE CÁLCULO - MC'!$A$8:$J$199,4,FALSE())</f>
        <v>INSTALAÇÃO DE CONJUNTO COM MESA E QUATRO BANCOS PRÉ-FABRICADO DE CONCRETO, DIMENSÕES 90 CM X 95 CM (MESA) E 20 CM X 60 CM (BANCO), SOBRE PISO DE CONCRETO EXISTENTE. AF_11/2021</v>
      </c>
      <c r="C891" s="189"/>
      <c r="D891" s="189"/>
      <c r="E891" s="189"/>
      <c r="F891" s="189"/>
      <c r="G891" s="189"/>
      <c r="H891" s="189"/>
      <c r="I891" s="189"/>
      <c r="J891" s="189"/>
      <c r="K891" s="189"/>
      <c r="L891" s="189"/>
      <c r="M891" s="189"/>
      <c r="N891" s="189"/>
      <c r="O891" s="189"/>
      <c r="P891" s="189"/>
      <c r="Q891" s="189"/>
      <c r="R891" s="189"/>
      <c r="S891" s="189"/>
      <c r="T891" s="189"/>
      <c r="U891" s="189"/>
      <c r="V891" s="189"/>
      <c r="W891" s="189"/>
      <c r="X891" s="189"/>
      <c r="Y891" s="189"/>
      <c r="Z891" s="189"/>
      <c r="AA891" s="205"/>
      <c r="AB891" s="207" t="s">
        <v>90</v>
      </c>
      <c r="AC891" s="207">
        <f>SUM(AC893)</f>
        <v>6</v>
      </c>
      <c r="AD891" s="199" t="str">
        <f>VLOOKUP(A891,'MEMÓRIA DE CÁLCULO - MC'!$A$8:$J$199,6,FALSE())</f>
        <v>UNID</v>
      </c>
    </row>
    <row r="892" spans="1:30" x14ac:dyDescent="0.25">
      <c r="A892" s="204"/>
      <c r="B892" s="191"/>
      <c r="C892" s="192"/>
      <c r="D892" s="192"/>
      <c r="E892" s="192"/>
      <c r="F892" s="192"/>
      <c r="G892" s="192"/>
      <c r="H892" s="192"/>
      <c r="I892" s="192"/>
      <c r="J892" s="192"/>
      <c r="K892" s="192"/>
      <c r="L892" s="192"/>
      <c r="M892" s="192"/>
      <c r="N892" s="192"/>
      <c r="O892" s="192"/>
      <c r="P892" s="192"/>
      <c r="Q892" s="192"/>
      <c r="R892" s="192"/>
      <c r="S892" s="192"/>
      <c r="T892" s="192"/>
      <c r="U892" s="192"/>
      <c r="V892" s="192"/>
      <c r="W892" s="192"/>
      <c r="X892" s="192"/>
      <c r="Y892" s="192"/>
      <c r="Z892" s="192"/>
      <c r="AA892" s="206"/>
      <c r="AB892" s="207"/>
      <c r="AC892" s="207"/>
      <c r="AD892" s="199"/>
    </row>
    <row r="893" spans="1:30" x14ac:dyDescent="0.25">
      <c r="A893" s="24"/>
      <c r="B893" s="25" t="s">
        <v>294</v>
      </c>
      <c r="C893" s="26"/>
      <c r="D893" s="27" t="s">
        <v>79</v>
      </c>
      <c r="E893" s="27"/>
      <c r="F893" s="28" t="s">
        <v>79</v>
      </c>
      <c r="G893" s="27"/>
      <c r="H893" s="28" t="s">
        <v>79</v>
      </c>
      <c r="I893" s="28"/>
      <c r="J893" s="28" t="s">
        <v>79</v>
      </c>
      <c r="K893" s="28"/>
      <c r="L893" s="28" t="s">
        <v>79</v>
      </c>
      <c r="M893" s="28"/>
      <c r="N893" s="28" t="s">
        <v>79</v>
      </c>
      <c r="O893" s="28"/>
      <c r="P893" s="28" t="s">
        <v>79</v>
      </c>
      <c r="Q893" s="28"/>
      <c r="R893" s="28" t="s">
        <v>79</v>
      </c>
      <c r="S893" s="28"/>
      <c r="T893" s="28" t="s">
        <v>79</v>
      </c>
      <c r="U893" s="28"/>
      <c r="V893" s="28" t="s">
        <v>79</v>
      </c>
      <c r="W893" s="28"/>
      <c r="X893" s="28" t="s">
        <v>79</v>
      </c>
      <c r="Y893" s="28">
        <v>6</v>
      </c>
      <c r="Z893" s="27" t="s">
        <v>79</v>
      </c>
      <c r="AA893" s="29">
        <v>1</v>
      </c>
      <c r="AB893" s="29" t="s">
        <v>88</v>
      </c>
      <c r="AC893" s="30">
        <f>Y893*AA893</f>
        <v>6</v>
      </c>
      <c r="AD893" s="31" t="str">
        <f>AD891</f>
        <v>UNID</v>
      </c>
    </row>
    <row r="894" spans="1:30" x14ac:dyDescent="0.25">
      <c r="A894" s="200"/>
      <c r="B894" s="201"/>
      <c r="C894" s="201"/>
      <c r="D894" s="201"/>
      <c r="E894" s="201"/>
      <c r="F894" s="201"/>
      <c r="G894" s="201"/>
      <c r="H894" s="201"/>
      <c r="I894" s="201"/>
      <c r="J894" s="201"/>
      <c r="K894" s="201"/>
      <c r="L894" s="201"/>
      <c r="M894" s="201"/>
      <c r="N894" s="201"/>
      <c r="O894" s="201"/>
      <c r="P894" s="201"/>
      <c r="Q894" s="201"/>
      <c r="R894" s="201"/>
      <c r="S894" s="201"/>
      <c r="T894" s="201"/>
      <c r="U894" s="201"/>
      <c r="V894" s="201"/>
      <c r="W894" s="201"/>
      <c r="X894" s="201"/>
      <c r="Y894" s="201"/>
      <c r="Z894" s="201"/>
      <c r="AA894" s="202"/>
      <c r="AB894" s="201"/>
      <c r="AC894" s="201"/>
      <c r="AD894" s="203"/>
    </row>
    <row r="895" spans="1:30" x14ac:dyDescent="0.25">
      <c r="A895" s="204" t="str">
        <f>'MEMÓRIA DE CÁLCULO - MC'!A189</f>
        <v>14.4</v>
      </c>
      <c r="B895" s="188" t="str">
        <f>VLOOKUP(A895,'MEMÓRIA DE CÁLCULO - MC'!$A$8:$J$199,4,FALSE())</f>
        <v>INSTALAÇÃO DE BANCO PRÉ-FABRICADO DE CONCRETO COM ENCOSTO, 180 CM, SOBRE PISO EXISTENTE</v>
      </c>
      <c r="C895" s="189"/>
      <c r="D895" s="189"/>
      <c r="E895" s="189"/>
      <c r="F895" s="189"/>
      <c r="G895" s="189"/>
      <c r="H895" s="189"/>
      <c r="I895" s="189"/>
      <c r="J895" s="189"/>
      <c r="K895" s="189"/>
      <c r="L895" s="189"/>
      <c r="M895" s="189"/>
      <c r="N895" s="189"/>
      <c r="O895" s="189"/>
      <c r="P895" s="189"/>
      <c r="Q895" s="189"/>
      <c r="R895" s="189"/>
      <c r="S895" s="189"/>
      <c r="T895" s="189"/>
      <c r="U895" s="189"/>
      <c r="V895" s="189"/>
      <c r="W895" s="189"/>
      <c r="X895" s="189"/>
      <c r="Y895" s="189"/>
      <c r="Z895" s="189"/>
      <c r="AA895" s="205"/>
      <c r="AB895" s="207" t="s">
        <v>90</v>
      </c>
      <c r="AC895" s="207">
        <f>SUM(AC897:AC898)</f>
        <v>10</v>
      </c>
      <c r="AD895" s="199" t="str">
        <f>VLOOKUP(A895,'MEMÓRIA DE CÁLCULO - MC'!$A$8:$J$199,6,FALSE())</f>
        <v>UNID</v>
      </c>
    </row>
    <row r="896" spans="1:30" x14ac:dyDescent="0.25">
      <c r="A896" s="204"/>
      <c r="B896" s="191"/>
      <c r="C896" s="192"/>
      <c r="D896" s="192"/>
      <c r="E896" s="192"/>
      <c r="F896" s="192"/>
      <c r="G896" s="192"/>
      <c r="H896" s="192"/>
      <c r="I896" s="192"/>
      <c r="J896" s="192"/>
      <c r="K896" s="192"/>
      <c r="L896" s="192"/>
      <c r="M896" s="192"/>
      <c r="N896" s="192"/>
      <c r="O896" s="192"/>
      <c r="P896" s="192"/>
      <c r="Q896" s="192"/>
      <c r="R896" s="192"/>
      <c r="S896" s="192"/>
      <c r="T896" s="192"/>
      <c r="U896" s="192"/>
      <c r="V896" s="192"/>
      <c r="W896" s="192"/>
      <c r="X896" s="192"/>
      <c r="Y896" s="192"/>
      <c r="Z896" s="192"/>
      <c r="AA896" s="206"/>
      <c r="AB896" s="207"/>
      <c r="AC896" s="207"/>
      <c r="AD896" s="199"/>
    </row>
    <row r="897" spans="1:30" x14ac:dyDescent="0.25">
      <c r="A897" s="24"/>
      <c r="B897" s="25" t="s">
        <v>296</v>
      </c>
      <c r="C897" s="26"/>
      <c r="D897" s="27" t="s">
        <v>79</v>
      </c>
      <c r="E897" s="27"/>
      <c r="F897" s="28" t="s">
        <v>79</v>
      </c>
      <c r="G897" s="27"/>
      <c r="H897" s="28" t="s">
        <v>79</v>
      </c>
      <c r="I897" s="28"/>
      <c r="J897" s="28" t="s">
        <v>79</v>
      </c>
      <c r="K897" s="28"/>
      <c r="L897" s="28" t="s">
        <v>79</v>
      </c>
      <c r="M897" s="28"/>
      <c r="N897" s="28" t="s">
        <v>79</v>
      </c>
      <c r="O897" s="28"/>
      <c r="P897" s="28" t="s">
        <v>79</v>
      </c>
      <c r="Q897" s="28"/>
      <c r="R897" s="28" t="s">
        <v>79</v>
      </c>
      <c r="S897" s="28"/>
      <c r="T897" s="28" t="s">
        <v>79</v>
      </c>
      <c r="U897" s="28"/>
      <c r="V897" s="28" t="s">
        <v>79</v>
      </c>
      <c r="W897" s="28"/>
      <c r="X897" s="28" t="s">
        <v>79</v>
      </c>
      <c r="Y897" s="28">
        <v>9</v>
      </c>
      <c r="Z897" s="27" t="s">
        <v>79</v>
      </c>
      <c r="AA897" s="29">
        <v>1</v>
      </c>
      <c r="AB897" s="29" t="s">
        <v>88</v>
      </c>
      <c r="AC897" s="30">
        <f>Y897</f>
        <v>9</v>
      </c>
      <c r="AD897" s="31" t="str">
        <f>AD895</f>
        <v>UNID</v>
      </c>
    </row>
    <row r="898" spans="1:30" x14ac:dyDescent="0.25">
      <c r="A898" s="24"/>
      <c r="B898" s="25" t="s">
        <v>295</v>
      </c>
      <c r="C898" s="26"/>
      <c r="D898" s="27" t="s">
        <v>79</v>
      </c>
      <c r="E898" s="27"/>
      <c r="F898" s="28" t="s">
        <v>79</v>
      </c>
      <c r="G898" s="27"/>
      <c r="H898" s="28" t="s">
        <v>79</v>
      </c>
      <c r="I898" s="28"/>
      <c r="J898" s="28" t="s">
        <v>79</v>
      </c>
      <c r="K898" s="28"/>
      <c r="L898" s="28" t="s">
        <v>79</v>
      </c>
      <c r="M898" s="28"/>
      <c r="N898" s="28" t="s">
        <v>79</v>
      </c>
      <c r="O898" s="28"/>
      <c r="P898" s="28" t="s">
        <v>79</v>
      </c>
      <c r="Q898" s="28"/>
      <c r="R898" s="28" t="s">
        <v>79</v>
      </c>
      <c r="S898" s="28"/>
      <c r="T898" s="28" t="s">
        <v>79</v>
      </c>
      <c r="U898" s="28"/>
      <c r="V898" s="28" t="s">
        <v>79</v>
      </c>
      <c r="W898" s="28"/>
      <c r="X898" s="28" t="s">
        <v>79</v>
      </c>
      <c r="Y898" s="28">
        <v>1</v>
      </c>
      <c r="Z898" s="27" t="s">
        <v>79</v>
      </c>
      <c r="AA898" s="29">
        <v>1</v>
      </c>
      <c r="AB898" s="29" t="s">
        <v>88</v>
      </c>
      <c r="AC898" s="30">
        <f>Y898</f>
        <v>1</v>
      </c>
      <c r="AD898" s="31" t="str">
        <f>AD897</f>
        <v>UNID</v>
      </c>
    </row>
    <row r="899" spans="1:30" x14ac:dyDescent="0.25">
      <c r="A899" s="194"/>
      <c r="B899" s="195"/>
      <c r="C899" s="195"/>
      <c r="D899" s="195"/>
      <c r="E899" s="195"/>
      <c r="F899" s="195"/>
      <c r="G899" s="195"/>
      <c r="H899" s="195"/>
      <c r="I899" s="195"/>
      <c r="J899" s="195"/>
      <c r="K899" s="195"/>
      <c r="L899" s="195"/>
      <c r="M899" s="195"/>
      <c r="N899" s="195"/>
      <c r="O899" s="195"/>
      <c r="P899" s="195"/>
      <c r="Q899" s="195"/>
      <c r="R899" s="195"/>
      <c r="S899" s="195"/>
      <c r="T899" s="195"/>
      <c r="U899" s="195"/>
      <c r="V899" s="195"/>
      <c r="W899" s="195"/>
      <c r="X899" s="195"/>
      <c r="Y899" s="195"/>
      <c r="Z899" s="195"/>
      <c r="AA899" s="195"/>
      <c r="AB899" s="195"/>
      <c r="AC899" s="195"/>
      <c r="AD899" s="196"/>
    </row>
    <row r="900" spans="1:30" x14ac:dyDescent="0.25">
      <c r="A900" s="204" t="str">
        <f>'MEMÓRIA DE CÁLCULO - MC'!A190</f>
        <v>14.5</v>
      </c>
      <c r="B900" s="188" t="str">
        <f>VLOOKUP(A900,'MEMÓRIA DE CÁLCULO - MC'!$A$8:$J$199,4,FALSE())</f>
        <v>BICICLETÁRIO DE AÇO (6 ESPAÇOS)</v>
      </c>
      <c r="C900" s="189"/>
      <c r="D900" s="189"/>
      <c r="E900" s="189"/>
      <c r="F900" s="189"/>
      <c r="G900" s="189"/>
      <c r="H900" s="189"/>
      <c r="I900" s="189"/>
      <c r="J900" s="189"/>
      <c r="K900" s="189"/>
      <c r="L900" s="189"/>
      <c r="M900" s="189"/>
      <c r="N900" s="189"/>
      <c r="O900" s="189"/>
      <c r="P900" s="189"/>
      <c r="Q900" s="189"/>
      <c r="R900" s="189"/>
      <c r="S900" s="189"/>
      <c r="T900" s="189"/>
      <c r="U900" s="189"/>
      <c r="V900" s="189"/>
      <c r="W900" s="189"/>
      <c r="X900" s="189"/>
      <c r="Y900" s="189"/>
      <c r="Z900" s="189"/>
      <c r="AA900" s="205"/>
      <c r="AB900" s="207" t="s">
        <v>90</v>
      </c>
      <c r="AC900" s="207">
        <f>SUM(AC902)</f>
        <v>4</v>
      </c>
      <c r="AD900" s="199" t="str">
        <f>VLOOKUP(A900,'MEMÓRIA DE CÁLCULO - MC'!$A$8:$J$199,6,FALSE())</f>
        <v>UNID</v>
      </c>
    </row>
    <row r="901" spans="1:30" x14ac:dyDescent="0.25">
      <c r="A901" s="204"/>
      <c r="B901" s="191"/>
      <c r="C901" s="192"/>
      <c r="D901" s="192"/>
      <c r="E901" s="192"/>
      <c r="F901" s="192"/>
      <c r="G901" s="192"/>
      <c r="H901" s="192"/>
      <c r="I901" s="192"/>
      <c r="J901" s="192"/>
      <c r="K901" s="192"/>
      <c r="L901" s="192"/>
      <c r="M901" s="192"/>
      <c r="N901" s="192"/>
      <c r="O901" s="192"/>
      <c r="P901" s="192"/>
      <c r="Q901" s="192"/>
      <c r="R901" s="192"/>
      <c r="S901" s="192"/>
      <c r="T901" s="192"/>
      <c r="U901" s="192"/>
      <c r="V901" s="192"/>
      <c r="W901" s="192"/>
      <c r="X901" s="192"/>
      <c r="Y901" s="192"/>
      <c r="Z901" s="192"/>
      <c r="AA901" s="206"/>
      <c r="AB901" s="207"/>
      <c r="AC901" s="207"/>
      <c r="AD901" s="199"/>
    </row>
    <row r="902" spans="1:30" x14ac:dyDescent="0.25">
      <c r="A902" s="24"/>
      <c r="B902" s="25" t="s">
        <v>297</v>
      </c>
      <c r="C902" s="26"/>
      <c r="D902" s="27" t="s">
        <v>79</v>
      </c>
      <c r="E902" s="27"/>
      <c r="F902" s="28" t="s">
        <v>79</v>
      </c>
      <c r="G902" s="27"/>
      <c r="H902" s="28" t="s">
        <v>79</v>
      </c>
      <c r="I902" s="28"/>
      <c r="J902" s="28" t="s">
        <v>79</v>
      </c>
      <c r="K902" s="28"/>
      <c r="L902" s="28" t="s">
        <v>79</v>
      </c>
      <c r="M902" s="28"/>
      <c r="N902" s="28" t="s">
        <v>79</v>
      </c>
      <c r="O902" s="28"/>
      <c r="P902" s="28" t="s">
        <v>79</v>
      </c>
      <c r="Q902" s="28"/>
      <c r="R902" s="28" t="s">
        <v>79</v>
      </c>
      <c r="S902" s="28"/>
      <c r="T902" s="28" t="s">
        <v>79</v>
      </c>
      <c r="U902" s="28"/>
      <c r="V902" s="28" t="s">
        <v>79</v>
      </c>
      <c r="W902" s="28"/>
      <c r="X902" s="28" t="s">
        <v>79</v>
      </c>
      <c r="Y902" s="28">
        <v>4</v>
      </c>
      <c r="Z902" s="27" t="s">
        <v>79</v>
      </c>
      <c r="AA902" s="29">
        <v>1</v>
      </c>
      <c r="AB902" s="29" t="s">
        <v>88</v>
      </c>
      <c r="AC902" s="30">
        <f>Y902</f>
        <v>4</v>
      </c>
      <c r="AD902" s="31" t="str">
        <f>AD900</f>
        <v>UNID</v>
      </c>
    </row>
    <row r="903" spans="1:30" x14ac:dyDescent="0.25">
      <c r="A903" s="200"/>
      <c r="B903" s="201"/>
      <c r="C903" s="201"/>
      <c r="D903" s="201"/>
      <c r="E903" s="201"/>
      <c r="F903" s="201"/>
      <c r="G903" s="201"/>
      <c r="H903" s="201"/>
      <c r="I903" s="201"/>
      <c r="J903" s="201"/>
      <c r="K903" s="201"/>
      <c r="L903" s="201"/>
      <c r="M903" s="201"/>
      <c r="N903" s="201"/>
      <c r="O903" s="201"/>
      <c r="P903" s="201"/>
      <c r="Q903" s="201"/>
      <c r="R903" s="201"/>
      <c r="S903" s="201"/>
      <c r="T903" s="201"/>
      <c r="U903" s="201"/>
      <c r="V903" s="201"/>
      <c r="W903" s="201"/>
      <c r="X903" s="201"/>
      <c r="Y903" s="201"/>
      <c r="Z903" s="201"/>
      <c r="AA903" s="202"/>
      <c r="AB903" s="201"/>
      <c r="AC903" s="201"/>
      <c r="AD903" s="203"/>
    </row>
    <row r="904" spans="1:30" x14ac:dyDescent="0.25">
      <c r="A904" s="204" t="e">
        <f>'MEMÓRIA DE CÁLCULO - MC'!#REF!</f>
        <v>#REF!</v>
      </c>
      <c r="B904" s="188" t="e">
        <f>VLOOKUP(A904,'MEMÓRIA DE CÁLCULO - MC'!$A$8:$J$199,4,FALSE())</f>
        <v>#REF!</v>
      </c>
      <c r="C904" s="189"/>
      <c r="D904" s="189"/>
      <c r="E904" s="189"/>
      <c r="F904" s="189"/>
      <c r="G904" s="189"/>
      <c r="H904" s="189"/>
      <c r="I904" s="189"/>
      <c r="J904" s="189"/>
      <c r="K904" s="189"/>
      <c r="L904" s="189"/>
      <c r="M904" s="189"/>
      <c r="N904" s="189"/>
      <c r="O904" s="189"/>
      <c r="P904" s="189"/>
      <c r="Q904" s="189"/>
      <c r="R904" s="189"/>
      <c r="S904" s="189"/>
      <c r="T904" s="189"/>
      <c r="U904" s="189"/>
      <c r="V904" s="189"/>
      <c r="W904" s="189"/>
      <c r="X904" s="189"/>
      <c r="Y904" s="189"/>
      <c r="Z904" s="189"/>
      <c r="AA904" s="205"/>
      <c r="AB904" s="207" t="s">
        <v>90</v>
      </c>
      <c r="AC904" s="207">
        <f>SUM(AC906)</f>
        <v>1</v>
      </c>
      <c r="AD904" s="199" t="e">
        <f>VLOOKUP(A904,'MEMÓRIA DE CÁLCULO - MC'!$A$8:$J$199,6,FALSE())</f>
        <v>#REF!</v>
      </c>
    </row>
    <row r="905" spans="1:30" x14ac:dyDescent="0.25">
      <c r="A905" s="204"/>
      <c r="B905" s="191"/>
      <c r="C905" s="192"/>
      <c r="D905" s="192"/>
      <c r="E905" s="192"/>
      <c r="F905" s="192"/>
      <c r="G905" s="192"/>
      <c r="H905" s="192"/>
      <c r="I905" s="192"/>
      <c r="J905" s="192"/>
      <c r="K905" s="192"/>
      <c r="L905" s="192"/>
      <c r="M905" s="192"/>
      <c r="N905" s="192"/>
      <c r="O905" s="192"/>
      <c r="P905" s="192"/>
      <c r="Q905" s="192"/>
      <c r="R905" s="192"/>
      <c r="S905" s="192"/>
      <c r="T905" s="192"/>
      <c r="U905" s="192"/>
      <c r="V905" s="192"/>
      <c r="W905" s="192"/>
      <c r="X905" s="192"/>
      <c r="Y905" s="192"/>
      <c r="Z905" s="192"/>
      <c r="AA905" s="206"/>
      <c r="AB905" s="207"/>
      <c r="AC905" s="207"/>
      <c r="AD905" s="199"/>
    </row>
    <row r="906" spans="1:30" x14ac:dyDescent="0.25">
      <c r="A906" s="24"/>
      <c r="B906" s="25" t="s">
        <v>298</v>
      </c>
      <c r="C906" s="26"/>
      <c r="D906" s="27" t="s">
        <v>79</v>
      </c>
      <c r="E906" s="27"/>
      <c r="F906" s="28" t="s">
        <v>79</v>
      </c>
      <c r="G906" s="27"/>
      <c r="H906" s="28" t="s">
        <v>79</v>
      </c>
      <c r="I906" s="28"/>
      <c r="J906" s="28" t="s">
        <v>79</v>
      </c>
      <c r="K906" s="28"/>
      <c r="L906" s="28" t="s">
        <v>79</v>
      </c>
      <c r="M906" s="28"/>
      <c r="N906" s="28" t="s">
        <v>79</v>
      </c>
      <c r="O906" s="28"/>
      <c r="P906" s="28" t="s">
        <v>79</v>
      </c>
      <c r="Q906" s="28"/>
      <c r="R906" s="28" t="s">
        <v>79</v>
      </c>
      <c r="S906" s="28"/>
      <c r="T906" s="28" t="s">
        <v>79</v>
      </c>
      <c r="U906" s="28"/>
      <c r="V906" s="28" t="s">
        <v>79</v>
      </c>
      <c r="W906" s="28"/>
      <c r="X906" s="28" t="s">
        <v>79</v>
      </c>
      <c r="Y906" s="28">
        <v>1</v>
      </c>
      <c r="Z906" s="27" t="s">
        <v>79</v>
      </c>
      <c r="AA906" s="29">
        <v>1</v>
      </c>
      <c r="AB906" s="29" t="s">
        <v>88</v>
      </c>
      <c r="AC906" s="30">
        <f>Y906</f>
        <v>1</v>
      </c>
      <c r="AD906" s="31" t="e">
        <f>AD904</f>
        <v>#REF!</v>
      </c>
    </row>
    <row r="907" spans="1:30" x14ac:dyDescent="0.25">
      <c r="A907" s="200"/>
      <c r="B907" s="201"/>
      <c r="C907" s="201"/>
      <c r="D907" s="201"/>
      <c r="E907" s="201"/>
      <c r="F907" s="201"/>
      <c r="G907" s="201"/>
      <c r="H907" s="201"/>
      <c r="I907" s="201"/>
      <c r="J907" s="201"/>
      <c r="K907" s="201"/>
      <c r="L907" s="201"/>
      <c r="M907" s="201"/>
      <c r="N907" s="201"/>
      <c r="O907" s="201"/>
      <c r="P907" s="201"/>
      <c r="Q907" s="201"/>
      <c r="R907" s="201"/>
      <c r="S907" s="201"/>
      <c r="T907" s="201"/>
      <c r="U907" s="201"/>
      <c r="V907" s="201"/>
      <c r="W907" s="201"/>
      <c r="X907" s="201"/>
      <c r="Y907" s="201"/>
      <c r="Z907" s="201"/>
      <c r="AA907" s="202"/>
      <c r="AB907" s="201"/>
      <c r="AC907" s="201"/>
      <c r="AD907" s="203"/>
    </row>
    <row r="908" spans="1:30" x14ac:dyDescent="0.25">
      <c r="A908" s="204" t="e">
        <f>'MEMÓRIA DE CÁLCULO - MC'!#REF!</f>
        <v>#REF!</v>
      </c>
      <c r="B908" s="188" t="e">
        <f>VLOOKUP(A908,'MEMÓRIA DE CÁLCULO - MC'!$A$8:$J$199,4,FALSE())</f>
        <v>#REF!</v>
      </c>
      <c r="C908" s="189"/>
      <c r="D908" s="189"/>
      <c r="E908" s="189"/>
      <c r="F908" s="189"/>
      <c r="G908" s="189"/>
      <c r="H908" s="189"/>
      <c r="I908" s="189"/>
      <c r="J908" s="189"/>
      <c r="K908" s="189"/>
      <c r="L908" s="189"/>
      <c r="M908" s="189"/>
      <c r="N908" s="189"/>
      <c r="O908" s="189"/>
      <c r="P908" s="189"/>
      <c r="Q908" s="189"/>
      <c r="R908" s="189"/>
      <c r="S908" s="189"/>
      <c r="T908" s="189"/>
      <c r="U908" s="189"/>
      <c r="V908" s="189"/>
      <c r="W908" s="189"/>
      <c r="X908" s="189"/>
      <c r="Y908" s="189"/>
      <c r="Z908" s="189"/>
      <c r="AA908" s="205"/>
      <c r="AB908" s="207" t="s">
        <v>90</v>
      </c>
      <c r="AC908" s="207">
        <f>SUM(AC910)</f>
        <v>1</v>
      </c>
      <c r="AD908" s="199" t="e">
        <f>VLOOKUP(A908,'MEMÓRIA DE CÁLCULO - MC'!$A$8:$J$199,6,FALSE())</f>
        <v>#REF!</v>
      </c>
    </row>
    <row r="909" spans="1:30" x14ac:dyDescent="0.25">
      <c r="A909" s="204"/>
      <c r="B909" s="191"/>
      <c r="C909" s="192"/>
      <c r="D909" s="192"/>
      <c r="E909" s="192"/>
      <c r="F909" s="192"/>
      <c r="G909" s="192"/>
      <c r="H909" s="192"/>
      <c r="I909" s="192"/>
      <c r="J909" s="192"/>
      <c r="K909" s="192"/>
      <c r="L909" s="192"/>
      <c r="M909" s="192"/>
      <c r="N909" s="192"/>
      <c r="O909" s="192"/>
      <c r="P909" s="192"/>
      <c r="Q909" s="192"/>
      <c r="R909" s="192"/>
      <c r="S909" s="192"/>
      <c r="T909" s="192"/>
      <c r="U909" s="192"/>
      <c r="V909" s="192"/>
      <c r="W909" s="192"/>
      <c r="X909" s="192"/>
      <c r="Y909" s="192"/>
      <c r="Z909" s="192"/>
      <c r="AA909" s="206"/>
      <c r="AB909" s="207"/>
      <c r="AC909" s="207"/>
      <c r="AD909" s="199"/>
    </row>
    <row r="910" spans="1:30" x14ac:dyDescent="0.25">
      <c r="A910" s="24"/>
      <c r="B910" s="25" t="s">
        <v>298</v>
      </c>
      <c r="C910" s="26"/>
      <c r="D910" s="27" t="s">
        <v>79</v>
      </c>
      <c r="E910" s="27"/>
      <c r="F910" s="28" t="s">
        <v>79</v>
      </c>
      <c r="G910" s="27"/>
      <c r="H910" s="28" t="s">
        <v>79</v>
      </c>
      <c r="I910" s="28"/>
      <c r="J910" s="28" t="s">
        <v>79</v>
      </c>
      <c r="K910" s="28"/>
      <c r="L910" s="28" t="s">
        <v>79</v>
      </c>
      <c r="M910" s="28"/>
      <c r="N910" s="28" t="s">
        <v>79</v>
      </c>
      <c r="O910" s="28"/>
      <c r="P910" s="28" t="s">
        <v>79</v>
      </c>
      <c r="Q910" s="28"/>
      <c r="R910" s="28" t="s">
        <v>79</v>
      </c>
      <c r="S910" s="28"/>
      <c r="T910" s="28" t="s">
        <v>79</v>
      </c>
      <c r="U910" s="28"/>
      <c r="V910" s="28" t="s">
        <v>79</v>
      </c>
      <c r="W910" s="28"/>
      <c r="X910" s="28" t="s">
        <v>79</v>
      </c>
      <c r="Y910" s="28">
        <v>1</v>
      </c>
      <c r="Z910" s="27" t="s">
        <v>79</v>
      </c>
      <c r="AA910" s="29">
        <v>1</v>
      </c>
      <c r="AB910" s="29" t="s">
        <v>88</v>
      </c>
      <c r="AC910" s="30">
        <f>Y910</f>
        <v>1</v>
      </c>
      <c r="AD910" s="31" t="e">
        <f>AD908</f>
        <v>#REF!</v>
      </c>
    </row>
    <row r="911" spans="1:30" x14ac:dyDescent="0.25">
      <c r="A911" s="200"/>
      <c r="B911" s="201"/>
      <c r="C911" s="201"/>
      <c r="D911" s="201"/>
      <c r="E911" s="201"/>
      <c r="F911" s="201"/>
      <c r="G911" s="201"/>
      <c r="H911" s="201"/>
      <c r="I911" s="201"/>
      <c r="J911" s="201"/>
      <c r="K911" s="201"/>
      <c r="L911" s="201"/>
      <c r="M911" s="201"/>
      <c r="N911" s="201"/>
      <c r="O911" s="201"/>
      <c r="P911" s="201"/>
      <c r="Q911" s="201"/>
      <c r="R911" s="201"/>
      <c r="S911" s="201"/>
      <c r="T911" s="201"/>
      <c r="U911" s="201"/>
      <c r="V911" s="201"/>
      <c r="W911" s="201"/>
      <c r="X911" s="201"/>
      <c r="Y911" s="201"/>
      <c r="Z911" s="201"/>
      <c r="AA911" s="202"/>
      <c r="AB911" s="201"/>
      <c r="AC911" s="201"/>
      <c r="AD911" s="203"/>
    </row>
    <row r="912" spans="1:30" x14ac:dyDescent="0.25">
      <c r="A912" s="204" t="e">
        <f>'MEMÓRIA DE CÁLCULO - MC'!#REF!</f>
        <v>#REF!</v>
      </c>
      <c r="B912" s="188" t="e">
        <f>VLOOKUP(A912,'MEMÓRIA DE CÁLCULO - MC'!$A$8:$J$199,4,FALSE())</f>
        <v>#REF!</v>
      </c>
      <c r="C912" s="189"/>
      <c r="D912" s="189"/>
      <c r="E912" s="189"/>
      <c r="F912" s="189"/>
      <c r="G912" s="189"/>
      <c r="H912" s="189"/>
      <c r="I912" s="189"/>
      <c r="J912" s="189"/>
      <c r="K912" s="189"/>
      <c r="L912" s="189"/>
      <c r="M912" s="189"/>
      <c r="N912" s="189"/>
      <c r="O912" s="189"/>
      <c r="P912" s="189"/>
      <c r="Q912" s="189"/>
      <c r="R912" s="189"/>
      <c r="S912" s="189"/>
      <c r="T912" s="189"/>
      <c r="U912" s="189"/>
      <c r="V912" s="189"/>
      <c r="W912" s="189"/>
      <c r="X912" s="189"/>
      <c r="Y912" s="189"/>
      <c r="Z912" s="189"/>
      <c r="AA912" s="205"/>
      <c r="AB912" s="207" t="s">
        <v>90</v>
      </c>
      <c r="AC912" s="207">
        <f>SUM(AC914)</f>
        <v>2</v>
      </c>
      <c r="AD912" s="199" t="e">
        <f>VLOOKUP(A912,'MEMÓRIA DE CÁLCULO - MC'!$A$8:$J$199,6,FALSE())</f>
        <v>#REF!</v>
      </c>
    </row>
    <row r="913" spans="1:30" x14ac:dyDescent="0.25">
      <c r="A913" s="204"/>
      <c r="B913" s="191"/>
      <c r="C913" s="192"/>
      <c r="D913" s="192"/>
      <c r="E913" s="192"/>
      <c r="F913" s="192"/>
      <c r="G913" s="192"/>
      <c r="H913" s="192"/>
      <c r="I913" s="192"/>
      <c r="J913" s="192"/>
      <c r="K913" s="192"/>
      <c r="L913" s="192"/>
      <c r="M913" s="192"/>
      <c r="N913" s="192"/>
      <c r="O913" s="192"/>
      <c r="P913" s="192"/>
      <c r="Q913" s="192"/>
      <c r="R913" s="192"/>
      <c r="S913" s="192"/>
      <c r="T913" s="192"/>
      <c r="U913" s="192"/>
      <c r="V913" s="192"/>
      <c r="W913" s="192"/>
      <c r="X913" s="192"/>
      <c r="Y913" s="192"/>
      <c r="Z913" s="192"/>
      <c r="AA913" s="206"/>
      <c r="AB913" s="207"/>
      <c r="AC913" s="207"/>
      <c r="AD913" s="199"/>
    </row>
    <row r="914" spans="1:30" x14ac:dyDescent="0.25">
      <c r="A914" s="24"/>
      <c r="B914" s="25" t="s">
        <v>298</v>
      </c>
      <c r="C914" s="26"/>
      <c r="D914" s="27" t="s">
        <v>79</v>
      </c>
      <c r="E914" s="27"/>
      <c r="F914" s="28" t="s">
        <v>79</v>
      </c>
      <c r="G914" s="27"/>
      <c r="H914" s="28" t="s">
        <v>79</v>
      </c>
      <c r="I914" s="28"/>
      <c r="J914" s="28" t="s">
        <v>79</v>
      </c>
      <c r="K914" s="28"/>
      <c r="L914" s="28" t="s">
        <v>79</v>
      </c>
      <c r="M914" s="28"/>
      <c r="N914" s="28" t="s">
        <v>79</v>
      </c>
      <c r="O914" s="28"/>
      <c r="P914" s="28" t="s">
        <v>79</v>
      </c>
      <c r="Q914" s="28"/>
      <c r="R914" s="28" t="s">
        <v>79</v>
      </c>
      <c r="S914" s="28"/>
      <c r="T914" s="28" t="s">
        <v>79</v>
      </c>
      <c r="U914" s="28"/>
      <c r="V914" s="28" t="s">
        <v>79</v>
      </c>
      <c r="W914" s="28"/>
      <c r="X914" s="28" t="s">
        <v>79</v>
      </c>
      <c r="Y914" s="28">
        <v>2</v>
      </c>
      <c r="Z914" s="27" t="s">
        <v>79</v>
      </c>
      <c r="AA914" s="29">
        <v>1</v>
      </c>
      <c r="AB914" s="29" t="s">
        <v>88</v>
      </c>
      <c r="AC914" s="30">
        <f>Y914</f>
        <v>2</v>
      </c>
      <c r="AD914" s="31" t="e">
        <f>AD912</f>
        <v>#REF!</v>
      </c>
    </row>
    <row r="915" spans="1:30" x14ac:dyDescent="0.25">
      <c r="A915" s="200"/>
      <c r="B915" s="201"/>
      <c r="C915" s="201"/>
      <c r="D915" s="201"/>
      <c r="E915" s="201"/>
      <c r="F915" s="201"/>
      <c r="G915" s="201"/>
      <c r="H915" s="201"/>
      <c r="I915" s="201"/>
      <c r="J915" s="201"/>
      <c r="K915" s="201"/>
      <c r="L915" s="201"/>
      <c r="M915" s="201"/>
      <c r="N915" s="201"/>
      <c r="O915" s="201"/>
      <c r="P915" s="201"/>
      <c r="Q915" s="201"/>
      <c r="R915" s="201"/>
      <c r="S915" s="201"/>
      <c r="T915" s="201"/>
      <c r="U915" s="201"/>
      <c r="V915" s="201"/>
      <c r="W915" s="201"/>
      <c r="X915" s="201"/>
      <c r="Y915" s="201"/>
      <c r="Z915" s="201"/>
      <c r="AA915" s="202"/>
      <c r="AB915" s="201"/>
      <c r="AC915" s="201"/>
      <c r="AD915" s="203"/>
    </row>
    <row r="916" spans="1:30" x14ac:dyDescent="0.25">
      <c r="A916" s="204" t="e">
        <f>'MEMÓRIA DE CÁLCULO - MC'!#REF!</f>
        <v>#REF!</v>
      </c>
      <c r="B916" s="188" t="e">
        <f>VLOOKUP(A916,'MEMÓRIA DE CÁLCULO - MC'!$A$8:$J$199,4,FALSE())</f>
        <v>#REF!</v>
      </c>
      <c r="C916" s="189"/>
      <c r="D916" s="189"/>
      <c r="E916" s="189"/>
      <c r="F916" s="189"/>
      <c r="G916" s="189"/>
      <c r="H916" s="189"/>
      <c r="I916" s="189"/>
      <c r="J916" s="189"/>
      <c r="K916" s="189"/>
      <c r="L916" s="189"/>
      <c r="M916" s="189"/>
      <c r="N916" s="189"/>
      <c r="O916" s="189"/>
      <c r="P916" s="189"/>
      <c r="Q916" s="189"/>
      <c r="R916" s="189"/>
      <c r="S916" s="189"/>
      <c r="T916" s="189"/>
      <c r="U916" s="189"/>
      <c r="V916" s="189"/>
      <c r="W916" s="189"/>
      <c r="X916" s="189"/>
      <c r="Y916" s="189"/>
      <c r="Z916" s="189"/>
      <c r="AA916" s="205"/>
      <c r="AB916" s="207" t="s">
        <v>90</v>
      </c>
      <c r="AC916" s="207">
        <f>SUM(AC918)</f>
        <v>1</v>
      </c>
      <c r="AD916" s="199" t="e">
        <f>VLOOKUP(A916,'MEMÓRIA DE CÁLCULO - MC'!$A$8:$J$199,6,FALSE())</f>
        <v>#REF!</v>
      </c>
    </row>
    <row r="917" spans="1:30" x14ac:dyDescent="0.25">
      <c r="A917" s="204"/>
      <c r="B917" s="191"/>
      <c r="C917" s="192"/>
      <c r="D917" s="192"/>
      <c r="E917" s="192"/>
      <c r="F917" s="192"/>
      <c r="G917" s="192"/>
      <c r="H917" s="192"/>
      <c r="I917" s="192"/>
      <c r="J917" s="192"/>
      <c r="K917" s="192"/>
      <c r="L917" s="192"/>
      <c r="M917" s="192"/>
      <c r="N917" s="192"/>
      <c r="O917" s="192"/>
      <c r="P917" s="192"/>
      <c r="Q917" s="192"/>
      <c r="R917" s="192"/>
      <c r="S917" s="192"/>
      <c r="T917" s="192"/>
      <c r="U917" s="192"/>
      <c r="V917" s="192"/>
      <c r="W917" s="192"/>
      <c r="X917" s="192"/>
      <c r="Y917" s="192"/>
      <c r="Z917" s="192"/>
      <c r="AA917" s="206"/>
      <c r="AB917" s="207"/>
      <c r="AC917" s="207"/>
      <c r="AD917" s="199"/>
    </row>
    <row r="918" spans="1:30" x14ac:dyDescent="0.25">
      <c r="A918" s="24"/>
      <c r="B918" s="25" t="s">
        <v>298</v>
      </c>
      <c r="C918" s="26"/>
      <c r="D918" s="27" t="s">
        <v>79</v>
      </c>
      <c r="E918" s="27"/>
      <c r="F918" s="28" t="s">
        <v>79</v>
      </c>
      <c r="G918" s="27"/>
      <c r="H918" s="28" t="s">
        <v>79</v>
      </c>
      <c r="I918" s="28"/>
      <c r="J918" s="28" t="s">
        <v>79</v>
      </c>
      <c r="K918" s="28"/>
      <c r="L918" s="28" t="s">
        <v>79</v>
      </c>
      <c r="M918" s="28"/>
      <c r="N918" s="28" t="s">
        <v>79</v>
      </c>
      <c r="O918" s="28"/>
      <c r="P918" s="28" t="s">
        <v>79</v>
      </c>
      <c r="Q918" s="28"/>
      <c r="R918" s="28" t="s">
        <v>79</v>
      </c>
      <c r="S918" s="28"/>
      <c r="T918" s="28" t="s">
        <v>79</v>
      </c>
      <c r="U918" s="28"/>
      <c r="V918" s="28" t="s">
        <v>79</v>
      </c>
      <c r="W918" s="28"/>
      <c r="X918" s="28" t="s">
        <v>79</v>
      </c>
      <c r="Y918" s="28">
        <v>1</v>
      </c>
      <c r="Z918" s="27" t="s">
        <v>79</v>
      </c>
      <c r="AA918" s="29">
        <v>1</v>
      </c>
      <c r="AB918" s="29" t="s">
        <v>88</v>
      </c>
      <c r="AC918" s="30">
        <f>Y918</f>
        <v>1</v>
      </c>
      <c r="AD918" s="31" t="e">
        <f>AD916</f>
        <v>#REF!</v>
      </c>
    </row>
    <row r="919" spans="1:30" x14ac:dyDescent="0.25">
      <c r="A919" s="200"/>
      <c r="B919" s="201"/>
      <c r="C919" s="201"/>
      <c r="D919" s="201"/>
      <c r="E919" s="201"/>
      <c r="F919" s="201"/>
      <c r="G919" s="201"/>
      <c r="H919" s="201"/>
      <c r="I919" s="201"/>
      <c r="J919" s="201"/>
      <c r="K919" s="201"/>
      <c r="L919" s="201"/>
      <c r="M919" s="201"/>
      <c r="N919" s="201"/>
      <c r="O919" s="201"/>
      <c r="P919" s="201"/>
      <c r="Q919" s="201"/>
      <c r="R919" s="201"/>
      <c r="S919" s="201"/>
      <c r="T919" s="201"/>
      <c r="U919" s="201"/>
      <c r="V919" s="201"/>
      <c r="W919" s="201"/>
      <c r="X919" s="201"/>
      <c r="Y919" s="201"/>
      <c r="Z919" s="201"/>
      <c r="AA919" s="202"/>
      <c r="AB919" s="201"/>
      <c r="AC919" s="201"/>
      <c r="AD919" s="203"/>
    </row>
    <row r="920" spans="1:30" x14ac:dyDescent="0.25">
      <c r="A920" s="204" t="e">
        <f>'MEMÓRIA DE CÁLCULO - MC'!#REF!</f>
        <v>#REF!</v>
      </c>
      <c r="B920" s="188" t="e">
        <f>VLOOKUP(A920,'MEMÓRIA DE CÁLCULO - MC'!$A$8:$J$199,4,FALSE())</f>
        <v>#REF!</v>
      </c>
      <c r="C920" s="189"/>
      <c r="D920" s="189"/>
      <c r="E920" s="189"/>
      <c r="F920" s="189"/>
      <c r="G920" s="189"/>
      <c r="H920" s="189"/>
      <c r="I920" s="189"/>
      <c r="J920" s="189"/>
      <c r="K920" s="189"/>
      <c r="L920" s="189"/>
      <c r="M920" s="189"/>
      <c r="N920" s="189"/>
      <c r="O920" s="189"/>
      <c r="P920" s="189"/>
      <c r="Q920" s="189"/>
      <c r="R920" s="189"/>
      <c r="S920" s="189"/>
      <c r="T920" s="189"/>
      <c r="U920" s="189"/>
      <c r="V920" s="189"/>
      <c r="W920" s="189"/>
      <c r="X920" s="189"/>
      <c r="Y920" s="189"/>
      <c r="Z920" s="189"/>
      <c r="AA920" s="205"/>
      <c r="AB920" s="207" t="s">
        <v>90</v>
      </c>
      <c r="AC920" s="207">
        <f>SUM(AC922)</f>
        <v>1</v>
      </c>
      <c r="AD920" s="199" t="e">
        <f>VLOOKUP(A920,'MEMÓRIA DE CÁLCULO - MC'!$A$8:$J$199,6,FALSE())</f>
        <v>#REF!</v>
      </c>
    </row>
    <row r="921" spans="1:30" x14ac:dyDescent="0.25">
      <c r="A921" s="204"/>
      <c r="B921" s="191"/>
      <c r="C921" s="192"/>
      <c r="D921" s="192"/>
      <c r="E921" s="192"/>
      <c r="F921" s="192"/>
      <c r="G921" s="192"/>
      <c r="H921" s="192"/>
      <c r="I921" s="192"/>
      <c r="J921" s="192"/>
      <c r="K921" s="192"/>
      <c r="L921" s="192"/>
      <c r="M921" s="192"/>
      <c r="N921" s="192"/>
      <c r="O921" s="192"/>
      <c r="P921" s="192"/>
      <c r="Q921" s="192"/>
      <c r="R921" s="192"/>
      <c r="S921" s="192"/>
      <c r="T921" s="192"/>
      <c r="U921" s="192"/>
      <c r="V921" s="192"/>
      <c r="W921" s="192"/>
      <c r="X921" s="192"/>
      <c r="Y921" s="192"/>
      <c r="Z921" s="192"/>
      <c r="AA921" s="206"/>
      <c r="AB921" s="207"/>
      <c r="AC921" s="207"/>
      <c r="AD921" s="199"/>
    </row>
    <row r="922" spans="1:30" x14ac:dyDescent="0.25">
      <c r="A922" s="24"/>
      <c r="B922" s="25" t="s">
        <v>298</v>
      </c>
      <c r="C922" s="26"/>
      <c r="D922" s="27" t="s">
        <v>79</v>
      </c>
      <c r="E922" s="27"/>
      <c r="F922" s="28" t="s">
        <v>79</v>
      </c>
      <c r="G922" s="27"/>
      <c r="H922" s="28" t="s">
        <v>79</v>
      </c>
      <c r="I922" s="28"/>
      <c r="J922" s="28" t="s">
        <v>79</v>
      </c>
      <c r="K922" s="28"/>
      <c r="L922" s="28" t="s">
        <v>79</v>
      </c>
      <c r="M922" s="28"/>
      <c r="N922" s="28" t="s">
        <v>79</v>
      </c>
      <c r="O922" s="28"/>
      <c r="P922" s="28" t="s">
        <v>79</v>
      </c>
      <c r="Q922" s="28"/>
      <c r="R922" s="28" t="s">
        <v>79</v>
      </c>
      <c r="S922" s="28"/>
      <c r="T922" s="28" t="s">
        <v>79</v>
      </c>
      <c r="U922" s="28"/>
      <c r="V922" s="28" t="s">
        <v>79</v>
      </c>
      <c r="W922" s="28"/>
      <c r="X922" s="28" t="s">
        <v>79</v>
      </c>
      <c r="Y922" s="28">
        <v>1</v>
      </c>
      <c r="Z922" s="27" t="s">
        <v>79</v>
      </c>
      <c r="AA922" s="29">
        <v>1</v>
      </c>
      <c r="AB922" s="29" t="s">
        <v>88</v>
      </c>
      <c r="AC922" s="30">
        <f>Y922</f>
        <v>1</v>
      </c>
      <c r="AD922" s="31" t="e">
        <f>AD920</f>
        <v>#REF!</v>
      </c>
    </row>
    <row r="923" spans="1:30" x14ac:dyDescent="0.25">
      <c r="A923" s="200"/>
      <c r="B923" s="201"/>
      <c r="C923" s="201"/>
      <c r="D923" s="201"/>
      <c r="E923" s="201"/>
      <c r="F923" s="201"/>
      <c r="G923" s="201"/>
      <c r="H923" s="201"/>
      <c r="I923" s="201"/>
      <c r="J923" s="201"/>
      <c r="K923" s="201"/>
      <c r="L923" s="201"/>
      <c r="M923" s="201"/>
      <c r="N923" s="201"/>
      <c r="O923" s="201"/>
      <c r="P923" s="201"/>
      <c r="Q923" s="201"/>
      <c r="R923" s="201"/>
      <c r="S923" s="201"/>
      <c r="T923" s="201"/>
      <c r="U923" s="201"/>
      <c r="V923" s="201"/>
      <c r="W923" s="201"/>
      <c r="X923" s="201"/>
      <c r="Y923" s="201"/>
      <c r="Z923" s="201"/>
      <c r="AA923" s="202"/>
      <c r="AB923" s="201"/>
      <c r="AC923" s="201"/>
      <c r="AD923" s="203"/>
    </row>
    <row r="924" spans="1:30" x14ac:dyDescent="0.25">
      <c r="A924" s="204" t="e">
        <f>'MEMÓRIA DE CÁLCULO - MC'!#REF!</f>
        <v>#REF!</v>
      </c>
      <c r="B924" s="188" t="e">
        <f>VLOOKUP(A924,'MEMÓRIA DE CÁLCULO - MC'!$A$8:$J$199,4,FALSE())</f>
        <v>#REF!</v>
      </c>
      <c r="C924" s="189"/>
      <c r="D924" s="189"/>
      <c r="E924" s="189"/>
      <c r="F924" s="189"/>
      <c r="G924" s="189"/>
      <c r="H924" s="189"/>
      <c r="I924" s="189"/>
      <c r="J924" s="189"/>
      <c r="K924" s="189"/>
      <c r="L924" s="189"/>
      <c r="M924" s="189"/>
      <c r="N924" s="189"/>
      <c r="O924" s="189"/>
      <c r="P924" s="189"/>
      <c r="Q924" s="189"/>
      <c r="R924" s="189"/>
      <c r="S924" s="189"/>
      <c r="T924" s="189"/>
      <c r="U924" s="189"/>
      <c r="V924" s="189"/>
      <c r="W924" s="189"/>
      <c r="X924" s="189"/>
      <c r="Y924" s="189"/>
      <c r="Z924" s="189"/>
      <c r="AA924" s="205"/>
      <c r="AB924" s="207" t="s">
        <v>90</v>
      </c>
      <c r="AC924" s="207">
        <f>SUM(AC926)</f>
        <v>2</v>
      </c>
      <c r="AD924" s="199" t="e">
        <f>VLOOKUP(A924,'MEMÓRIA DE CÁLCULO - MC'!$A$8:$J$199,6,FALSE())</f>
        <v>#REF!</v>
      </c>
    </row>
    <row r="925" spans="1:30" x14ac:dyDescent="0.25">
      <c r="A925" s="204"/>
      <c r="B925" s="191"/>
      <c r="C925" s="192"/>
      <c r="D925" s="192"/>
      <c r="E925" s="192"/>
      <c r="F925" s="192"/>
      <c r="G925" s="192"/>
      <c r="H925" s="192"/>
      <c r="I925" s="192"/>
      <c r="J925" s="192"/>
      <c r="K925" s="192"/>
      <c r="L925" s="192"/>
      <c r="M925" s="192"/>
      <c r="N925" s="192"/>
      <c r="O925" s="192"/>
      <c r="P925" s="192"/>
      <c r="Q925" s="192"/>
      <c r="R925" s="192"/>
      <c r="S925" s="192"/>
      <c r="T925" s="192"/>
      <c r="U925" s="192"/>
      <c r="V925" s="192"/>
      <c r="W925" s="192"/>
      <c r="X925" s="192"/>
      <c r="Y925" s="192"/>
      <c r="Z925" s="192"/>
      <c r="AA925" s="206"/>
      <c r="AB925" s="207"/>
      <c r="AC925" s="207"/>
      <c r="AD925" s="199"/>
    </row>
    <row r="926" spans="1:30" x14ac:dyDescent="0.25">
      <c r="A926" s="24"/>
      <c r="B926" s="25" t="s">
        <v>298</v>
      </c>
      <c r="C926" s="26"/>
      <c r="D926" s="27" t="s">
        <v>79</v>
      </c>
      <c r="E926" s="27"/>
      <c r="F926" s="28" t="s">
        <v>79</v>
      </c>
      <c r="G926" s="27"/>
      <c r="H926" s="28" t="s">
        <v>79</v>
      </c>
      <c r="I926" s="28"/>
      <c r="J926" s="28" t="s">
        <v>79</v>
      </c>
      <c r="K926" s="28"/>
      <c r="L926" s="28" t="s">
        <v>79</v>
      </c>
      <c r="M926" s="28"/>
      <c r="N926" s="28" t="s">
        <v>79</v>
      </c>
      <c r="O926" s="28"/>
      <c r="P926" s="28" t="s">
        <v>79</v>
      </c>
      <c r="Q926" s="28"/>
      <c r="R926" s="28" t="s">
        <v>79</v>
      </c>
      <c r="S926" s="28"/>
      <c r="T926" s="28" t="s">
        <v>79</v>
      </c>
      <c r="U926" s="28"/>
      <c r="V926" s="28" t="s">
        <v>79</v>
      </c>
      <c r="W926" s="28"/>
      <c r="X926" s="28" t="s">
        <v>79</v>
      </c>
      <c r="Y926" s="28">
        <v>2</v>
      </c>
      <c r="Z926" s="27" t="s">
        <v>79</v>
      </c>
      <c r="AA926" s="29">
        <v>1</v>
      </c>
      <c r="AB926" s="29" t="s">
        <v>88</v>
      </c>
      <c r="AC926" s="30">
        <f>Y926</f>
        <v>2</v>
      </c>
      <c r="AD926" s="31" t="e">
        <f>AD924</f>
        <v>#REF!</v>
      </c>
    </row>
    <row r="927" spans="1:30" x14ac:dyDescent="0.25">
      <c r="A927" s="200"/>
      <c r="B927" s="201"/>
      <c r="C927" s="201"/>
      <c r="D927" s="201"/>
      <c r="E927" s="201"/>
      <c r="F927" s="201"/>
      <c r="G927" s="201"/>
      <c r="H927" s="201"/>
      <c r="I927" s="201"/>
      <c r="J927" s="201"/>
      <c r="K927" s="201"/>
      <c r="L927" s="201"/>
      <c r="M927" s="201"/>
      <c r="N927" s="201"/>
      <c r="O927" s="201"/>
      <c r="P927" s="201"/>
      <c r="Q927" s="201"/>
      <c r="R927" s="201"/>
      <c r="S927" s="201"/>
      <c r="T927" s="201"/>
      <c r="U927" s="201"/>
      <c r="V927" s="201"/>
      <c r="W927" s="201"/>
      <c r="X927" s="201"/>
      <c r="Y927" s="201"/>
      <c r="Z927" s="201"/>
      <c r="AA927" s="202"/>
      <c r="AB927" s="201"/>
      <c r="AC927" s="201"/>
      <c r="AD927" s="203"/>
    </row>
    <row r="928" spans="1:30" x14ac:dyDescent="0.25">
      <c r="A928" s="204" t="e">
        <f>'MEMÓRIA DE CÁLCULO - MC'!#REF!</f>
        <v>#REF!</v>
      </c>
      <c r="B928" s="188" t="e">
        <f>VLOOKUP(A928,'MEMÓRIA DE CÁLCULO - MC'!$A$8:$J$199,4,FALSE())</f>
        <v>#REF!</v>
      </c>
      <c r="C928" s="189"/>
      <c r="D928" s="189"/>
      <c r="E928" s="189"/>
      <c r="F928" s="189"/>
      <c r="G928" s="189"/>
      <c r="H928" s="189"/>
      <c r="I928" s="189"/>
      <c r="J928" s="189"/>
      <c r="K928" s="189"/>
      <c r="L928" s="189"/>
      <c r="M928" s="189"/>
      <c r="N928" s="189"/>
      <c r="O928" s="189"/>
      <c r="P928" s="189"/>
      <c r="Q928" s="189"/>
      <c r="R928" s="189"/>
      <c r="S928" s="189"/>
      <c r="T928" s="189"/>
      <c r="U928" s="189"/>
      <c r="V928" s="189"/>
      <c r="W928" s="189"/>
      <c r="X928" s="189"/>
      <c r="Y928" s="189"/>
      <c r="Z928" s="189"/>
      <c r="AA928" s="205"/>
      <c r="AB928" s="207" t="s">
        <v>90</v>
      </c>
      <c r="AC928" s="207">
        <f>SUM(AC930)</f>
        <v>1</v>
      </c>
      <c r="AD928" s="199" t="e">
        <f>VLOOKUP(A928,'MEMÓRIA DE CÁLCULO - MC'!$A$8:$J$199,6,FALSE())</f>
        <v>#REF!</v>
      </c>
    </row>
    <row r="929" spans="1:30" x14ac:dyDescent="0.25">
      <c r="A929" s="204"/>
      <c r="B929" s="191"/>
      <c r="C929" s="192"/>
      <c r="D929" s="192"/>
      <c r="E929" s="192"/>
      <c r="F929" s="192"/>
      <c r="G929" s="192"/>
      <c r="H929" s="192"/>
      <c r="I929" s="192"/>
      <c r="J929" s="192"/>
      <c r="K929" s="192"/>
      <c r="L929" s="192"/>
      <c r="M929" s="192"/>
      <c r="N929" s="192"/>
      <c r="O929" s="192"/>
      <c r="P929" s="192"/>
      <c r="Q929" s="192"/>
      <c r="R929" s="192"/>
      <c r="S929" s="192"/>
      <c r="T929" s="192"/>
      <c r="U929" s="192"/>
      <c r="V929" s="192"/>
      <c r="W929" s="192"/>
      <c r="X929" s="192"/>
      <c r="Y929" s="192"/>
      <c r="Z929" s="192"/>
      <c r="AA929" s="206"/>
      <c r="AB929" s="207"/>
      <c r="AC929" s="207"/>
      <c r="AD929" s="199"/>
    </row>
    <row r="930" spans="1:30" x14ac:dyDescent="0.25">
      <c r="A930" s="24"/>
      <c r="B930" s="25" t="s">
        <v>298</v>
      </c>
      <c r="C930" s="26"/>
      <c r="D930" s="27" t="s">
        <v>79</v>
      </c>
      <c r="E930" s="27"/>
      <c r="F930" s="28" t="s">
        <v>79</v>
      </c>
      <c r="G930" s="27"/>
      <c r="H930" s="28" t="s">
        <v>79</v>
      </c>
      <c r="I930" s="28"/>
      <c r="J930" s="28" t="s">
        <v>79</v>
      </c>
      <c r="K930" s="28"/>
      <c r="L930" s="28" t="s">
        <v>79</v>
      </c>
      <c r="M930" s="28"/>
      <c r="N930" s="28" t="s">
        <v>79</v>
      </c>
      <c r="O930" s="28"/>
      <c r="P930" s="28" t="s">
        <v>79</v>
      </c>
      <c r="Q930" s="28"/>
      <c r="R930" s="28" t="s">
        <v>79</v>
      </c>
      <c r="S930" s="28"/>
      <c r="T930" s="28" t="s">
        <v>79</v>
      </c>
      <c r="U930" s="28"/>
      <c r="V930" s="28" t="s">
        <v>79</v>
      </c>
      <c r="W930" s="28"/>
      <c r="X930" s="28" t="s">
        <v>79</v>
      </c>
      <c r="Y930" s="28">
        <v>1</v>
      </c>
      <c r="Z930" s="27" t="s">
        <v>79</v>
      </c>
      <c r="AA930" s="29">
        <v>1</v>
      </c>
      <c r="AB930" s="29" t="s">
        <v>88</v>
      </c>
      <c r="AC930" s="30">
        <f>Y930</f>
        <v>1</v>
      </c>
      <c r="AD930" s="31" t="e">
        <f>AD928</f>
        <v>#REF!</v>
      </c>
    </row>
    <row r="931" spans="1:30" x14ac:dyDescent="0.25">
      <c r="A931" s="200"/>
      <c r="B931" s="201"/>
      <c r="C931" s="201"/>
      <c r="D931" s="201"/>
      <c r="E931" s="201"/>
      <c r="F931" s="201"/>
      <c r="G931" s="201"/>
      <c r="H931" s="201"/>
      <c r="I931" s="201"/>
      <c r="J931" s="201"/>
      <c r="K931" s="201"/>
      <c r="L931" s="201"/>
      <c r="M931" s="201"/>
      <c r="N931" s="201"/>
      <c r="O931" s="201"/>
      <c r="P931" s="201"/>
      <c r="Q931" s="201"/>
      <c r="R931" s="201"/>
      <c r="S931" s="201"/>
      <c r="T931" s="201"/>
      <c r="U931" s="201"/>
      <c r="V931" s="201"/>
      <c r="W931" s="201"/>
      <c r="X931" s="201"/>
      <c r="Y931" s="201"/>
      <c r="Z931" s="201"/>
      <c r="AA931" s="202"/>
      <c r="AB931" s="201"/>
      <c r="AC931" s="201"/>
      <c r="AD931" s="203"/>
    </row>
    <row r="932" spans="1:30" x14ac:dyDescent="0.25">
      <c r="A932" s="204" t="e">
        <f>'MEMÓRIA DE CÁLCULO - MC'!#REF!</f>
        <v>#REF!</v>
      </c>
      <c r="B932" s="188" t="e">
        <f>VLOOKUP(A932,'MEMÓRIA DE CÁLCULO - MC'!$A$8:$J$199,4,FALSE())</f>
        <v>#REF!</v>
      </c>
      <c r="C932" s="189"/>
      <c r="D932" s="189"/>
      <c r="E932" s="189"/>
      <c r="F932" s="189"/>
      <c r="G932" s="189"/>
      <c r="H932" s="189"/>
      <c r="I932" s="189"/>
      <c r="J932" s="189"/>
      <c r="K932" s="189"/>
      <c r="L932" s="189"/>
      <c r="M932" s="189"/>
      <c r="N932" s="189"/>
      <c r="O932" s="189"/>
      <c r="P932" s="189"/>
      <c r="Q932" s="189"/>
      <c r="R932" s="189"/>
      <c r="S932" s="189"/>
      <c r="T932" s="189"/>
      <c r="U932" s="189"/>
      <c r="V932" s="189"/>
      <c r="W932" s="189"/>
      <c r="X932" s="189"/>
      <c r="Y932" s="189"/>
      <c r="Z932" s="189"/>
      <c r="AA932" s="205"/>
      <c r="AB932" s="207" t="s">
        <v>90</v>
      </c>
      <c r="AC932" s="207">
        <f>SUM(AC934)</f>
        <v>1</v>
      </c>
      <c r="AD932" s="199" t="e">
        <f>VLOOKUP(A932,'MEMÓRIA DE CÁLCULO - MC'!$A$8:$J$199,6,FALSE())</f>
        <v>#REF!</v>
      </c>
    </row>
    <row r="933" spans="1:30" x14ac:dyDescent="0.25">
      <c r="A933" s="204"/>
      <c r="B933" s="191"/>
      <c r="C933" s="192"/>
      <c r="D933" s="192"/>
      <c r="E933" s="192"/>
      <c r="F933" s="192"/>
      <c r="G933" s="192"/>
      <c r="H933" s="192"/>
      <c r="I933" s="192"/>
      <c r="J933" s="192"/>
      <c r="K933" s="192"/>
      <c r="L933" s="192"/>
      <c r="M933" s="192"/>
      <c r="N933" s="192"/>
      <c r="O933" s="192"/>
      <c r="P933" s="192"/>
      <c r="Q933" s="192"/>
      <c r="R933" s="192"/>
      <c r="S933" s="192"/>
      <c r="T933" s="192"/>
      <c r="U933" s="192"/>
      <c r="V933" s="192"/>
      <c r="W933" s="192"/>
      <c r="X933" s="192"/>
      <c r="Y933" s="192"/>
      <c r="Z933" s="192"/>
      <c r="AA933" s="206"/>
      <c r="AB933" s="207"/>
      <c r="AC933" s="207"/>
      <c r="AD933" s="199"/>
    </row>
    <row r="934" spans="1:30" x14ac:dyDescent="0.25">
      <c r="A934" s="24"/>
      <c r="B934" s="25" t="s">
        <v>300</v>
      </c>
      <c r="C934" s="26"/>
      <c r="D934" s="27" t="s">
        <v>79</v>
      </c>
      <c r="E934" s="27"/>
      <c r="F934" s="28" t="s">
        <v>79</v>
      </c>
      <c r="G934" s="27"/>
      <c r="H934" s="28" t="s">
        <v>79</v>
      </c>
      <c r="I934" s="28"/>
      <c r="J934" s="28" t="s">
        <v>79</v>
      </c>
      <c r="K934" s="28"/>
      <c r="L934" s="28" t="s">
        <v>79</v>
      </c>
      <c r="M934" s="28"/>
      <c r="N934" s="28" t="s">
        <v>79</v>
      </c>
      <c r="O934" s="28"/>
      <c r="P934" s="28" t="s">
        <v>79</v>
      </c>
      <c r="Q934" s="28"/>
      <c r="R934" s="28" t="s">
        <v>79</v>
      </c>
      <c r="S934" s="28"/>
      <c r="T934" s="28" t="s">
        <v>79</v>
      </c>
      <c r="U934" s="28"/>
      <c r="V934" s="28" t="s">
        <v>79</v>
      </c>
      <c r="W934" s="28"/>
      <c r="X934" s="28" t="s">
        <v>79</v>
      </c>
      <c r="Y934" s="28">
        <v>1</v>
      </c>
      <c r="Z934" s="27" t="s">
        <v>79</v>
      </c>
      <c r="AA934" s="29">
        <v>1</v>
      </c>
      <c r="AB934" s="29" t="s">
        <v>88</v>
      </c>
      <c r="AC934" s="30">
        <f>Y934</f>
        <v>1</v>
      </c>
      <c r="AD934" s="31" t="e">
        <f>AD932</f>
        <v>#REF!</v>
      </c>
    </row>
    <row r="935" spans="1:30" x14ac:dyDescent="0.25">
      <c r="A935" s="200"/>
      <c r="B935" s="201"/>
      <c r="C935" s="201"/>
      <c r="D935" s="201"/>
      <c r="E935" s="201"/>
      <c r="F935" s="201"/>
      <c r="G935" s="201"/>
      <c r="H935" s="201"/>
      <c r="I935" s="201"/>
      <c r="J935" s="201"/>
      <c r="K935" s="201"/>
      <c r="L935" s="201"/>
      <c r="M935" s="201"/>
      <c r="N935" s="201"/>
      <c r="O935" s="201"/>
      <c r="P935" s="201"/>
      <c r="Q935" s="201"/>
      <c r="R935" s="201"/>
      <c r="S935" s="201"/>
      <c r="T935" s="201"/>
      <c r="U935" s="201"/>
      <c r="V935" s="201"/>
      <c r="W935" s="201"/>
      <c r="X935" s="201"/>
      <c r="Y935" s="201"/>
      <c r="Z935" s="201"/>
      <c r="AA935" s="202"/>
      <c r="AB935" s="201"/>
      <c r="AC935" s="201"/>
      <c r="AD935" s="203"/>
    </row>
    <row r="936" spans="1:30" x14ac:dyDescent="0.25">
      <c r="A936" s="204" t="e">
        <f>'MEMÓRIA DE CÁLCULO - MC'!#REF!</f>
        <v>#REF!</v>
      </c>
      <c r="B936" s="188" t="e">
        <f>VLOOKUP(A936,'MEMÓRIA DE CÁLCULO - MC'!$A$8:$J$199,4,FALSE())</f>
        <v>#REF!</v>
      </c>
      <c r="C936" s="189"/>
      <c r="D936" s="189"/>
      <c r="E936" s="189"/>
      <c r="F936" s="189"/>
      <c r="G936" s="189"/>
      <c r="H936" s="189"/>
      <c r="I936" s="189"/>
      <c r="J936" s="189"/>
      <c r="K936" s="189"/>
      <c r="L936" s="189"/>
      <c r="M936" s="189"/>
      <c r="N936" s="189"/>
      <c r="O936" s="189"/>
      <c r="P936" s="189"/>
      <c r="Q936" s="189"/>
      <c r="R936" s="189"/>
      <c r="S936" s="189"/>
      <c r="T936" s="189"/>
      <c r="U936" s="189"/>
      <c r="V936" s="189"/>
      <c r="W936" s="189"/>
      <c r="X936" s="189"/>
      <c r="Y936" s="189"/>
      <c r="Z936" s="189"/>
      <c r="AA936" s="205"/>
      <c r="AB936" s="207" t="s">
        <v>90</v>
      </c>
      <c r="AC936" s="207">
        <f>SUM(AC938)</f>
        <v>1</v>
      </c>
      <c r="AD936" s="199" t="e">
        <f>VLOOKUP(A936,'MEMÓRIA DE CÁLCULO - MC'!$A$8:$J$199,6,FALSE())</f>
        <v>#REF!</v>
      </c>
    </row>
    <row r="937" spans="1:30" x14ac:dyDescent="0.25">
      <c r="A937" s="204"/>
      <c r="B937" s="191"/>
      <c r="C937" s="192"/>
      <c r="D937" s="192"/>
      <c r="E937" s="192"/>
      <c r="F937" s="192"/>
      <c r="G937" s="192"/>
      <c r="H937" s="192"/>
      <c r="I937" s="192"/>
      <c r="J937" s="192"/>
      <c r="K937" s="192"/>
      <c r="L937" s="192"/>
      <c r="M937" s="192"/>
      <c r="N937" s="192"/>
      <c r="O937" s="192"/>
      <c r="P937" s="192"/>
      <c r="Q937" s="192"/>
      <c r="R937" s="192"/>
      <c r="S937" s="192"/>
      <c r="T937" s="192"/>
      <c r="U937" s="192"/>
      <c r="V937" s="192"/>
      <c r="W937" s="192"/>
      <c r="X937" s="192"/>
      <c r="Y937" s="192"/>
      <c r="Z937" s="192"/>
      <c r="AA937" s="206"/>
      <c r="AB937" s="207"/>
      <c r="AC937" s="207"/>
      <c r="AD937" s="199"/>
    </row>
    <row r="938" spans="1:30" x14ac:dyDescent="0.25">
      <c r="A938" s="24"/>
      <c r="B938" s="25" t="s">
        <v>299</v>
      </c>
      <c r="C938" s="26"/>
      <c r="D938" s="27" t="s">
        <v>79</v>
      </c>
      <c r="E938" s="27"/>
      <c r="F938" s="28" t="s">
        <v>79</v>
      </c>
      <c r="G938" s="27"/>
      <c r="H938" s="28" t="s">
        <v>79</v>
      </c>
      <c r="I938" s="28"/>
      <c r="J938" s="28" t="s">
        <v>79</v>
      </c>
      <c r="K938" s="28"/>
      <c r="L938" s="28" t="s">
        <v>79</v>
      </c>
      <c r="M938" s="28"/>
      <c r="N938" s="28" t="s">
        <v>79</v>
      </c>
      <c r="O938" s="28"/>
      <c r="P938" s="28" t="s">
        <v>79</v>
      </c>
      <c r="Q938" s="28"/>
      <c r="R938" s="28" t="s">
        <v>79</v>
      </c>
      <c r="S938" s="28"/>
      <c r="T938" s="28" t="s">
        <v>79</v>
      </c>
      <c r="U938" s="28"/>
      <c r="V938" s="28" t="s">
        <v>79</v>
      </c>
      <c r="W938" s="28"/>
      <c r="X938" s="28" t="s">
        <v>79</v>
      </c>
      <c r="Y938" s="28">
        <v>1</v>
      </c>
      <c r="Z938" s="27" t="s">
        <v>79</v>
      </c>
      <c r="AA938" s="29">
        <v>1</v>
      </c>
      <c r="AB938" s="29" t="s">
        <v>88</v>
      </c>
      <c r="AC938" s="30">
        <f>Y938</f>
        <v>1</v>
      </c>
      <c r="AD938" s="31" t="e">
        <f>AD936</f>
        <v>#REF!</v>
      </c>
    </row>
    <row r="939" spans="1:30" x14ac:dyDescent="0.25">
      <c r="A939" s="200"/>
      <c r="B939" s="201"/>
      <c r="C939" s="201"/>
      <c r="D939" s="201"/>
      <c r="E939" s="201"/>
      <c r="F939" s="201"/>
      <c r="G939" s="201"/>
      <c r="H939" s="201"/>
      <c r="I939" s="201"/>
      <c r="J939" s="201"/>
      <c r="K939" s="201"/>
      <c r="L939" s="201"/>
      <c r="M939" s="201"/>
      <c r="N939" s="201"/>
      <c r="O939" s="201"/>
      <c r="P939" s="201"/>
      <c r="Q939" s="201"/>
      <c r="R939" s="201"/>
      <c r="S939" s="201"/>
      <c r="T939" s="201"/>
      <c r="U939" s="201"/>
      <c r="V939" s="201"/>
      <c r="W939" s="201"/>
      <c r="X939" s="201"/>
      <c r="Y939" s="201"/>
      <c r="Z939" s="201"/>
      <c r="AA939" s="202"/>
      <c r="AB939" s="201"/>
      <c r="AC939" s="201"/>
      <c r="AD939" s="203"/>
    </row>
    <row r="940" spans="1:30" x14ac:dyDescent="0.25">
      <c r="A940" s="204" t="str">
        <f>'MEMÓRIA DE CÁLCULO - MC'!A192</f>
        <v>14.7</v>
      </c>
      <c r="B940" s="188" t="str">
        <f>VLOOKUP(A940,'MEMÓRIA DE CÁLCULO - MC'!$A$8:$J$199,4,FALSE())</f>
        <v>LETREIRO EM ACM (NOVA TRAMANDAI COM TOTEM CORAÇÃO) - FORNECIMENTO E INTALAÇÃO</v>
      </c>
      <c r="C940" s="189"/>
      <c r="D940" s="189"/>
      <c r="E940" s="189"/>
      <c r="F940" s="189"/>
      <c r="G940" s="189"/>
      <c r="H940" s="189"/>
      <c r="I940" s="189"/>
      <c r="J940" s="189"/>
      <c r="K940" s="189"/>
      <c r="L940" s="189"/>
      <c r="M940" s="189"/>
      <c r="N940" s="189"/>
      <c r="O940" s="189"/>
      <c r="P940" s="189"/>
      <c r="Q940" s="189"/>
      <c r="R940" s="189"/>
      <c r="S940" s="189"/>
      <c r="T940" s="189"/>
      <c r="U940" s="189"/>
      <c r="V940" s="189"/>
      <c r="W940" s="189"/>
      <c r="X940" s="189"/>
      <c r="Y940" s="189"/>
      <c r="Z940" s="189"/>
      <c r="AA940" s="205"/>
      <c r="AB940" s="207" t="s">
        <v>90</v>
      </c>
      <c r="AC940" s="207">
        <f>SUM(AC942)</f>
        <v>34</v>
      </c>
      <c r="AD940" s="199" t="str">
        <f>VLOOKUP(A940,'MEMÓRIA DE CÁLCULO - MC'!$A$8:$J$199,6,FALSE())</f>
        <v>UNID</v>
      </c>
    </row>
    <row r="941" spans="1:30" x14ac:dyDescent="0.25">
      <c r="A941" s="204"/>
      <c r="B941" s="191"/>
      <c r="C941" s="192"/>
      <c r="D941" s="192"/>
      <c r="E941" s="192"/>
      <c r="F941" s="192"/>
      <c r="G941" s="192"/>
      <c r="H941" s="192"/>
      <c r="I941" s="192"/>
      <c r="J941" s="192"/>
      <c r="K941" s="192"/>
      <c r="L941" s="192"/>
      <c r="M941" s="192"/>
      <c r="N941" s="192"/>
      <c r="O941" s="192"/>
      <c r="P941" s="192"/>
      <c r="Q941" s="192"/>
      <c r="R941" s="192"/>
      <c r="S941" s="192"/>
      <c r="T941" s="192"/>
      <c r="U941" s="192"/>
      <c r="V941" s="192"/>
      <c r="W941" s="192"/>
      <c r="X941" s="192"/>
      <c r="Y941" s="192"/>
      <c r="Z941" s="192"/>
      <c r="AA941" s="206"/>
      <c r="AB941" s="207"/>
      <c r="AC941" s="207"/>
      <c r="AD941" s="199"/>
    </row>
    <row r="942" spans="1:30" x14ac:dyDescent="0.25">
      <c r="A942" s="24"/>
      <c r="B942" s="25" t="s">
        <v>301</v>
      </c>
      <c r="C942" s="26"/>
      <c r="D942" s="27" t="s">
        <v>79</v>
      </c>
      <c r="E942" s="27"/>
      <c r="F942" s="28" t="s">
        <v>79</v>
      </c>
      <c r="G942" s="27"/>
      <c r="H942" s="28" t="s">
        <v>79</v>
      </c>
      <c r="I942" s="28"/>
      <c r="J942" s="28" t="s">
        <v>79</v>
      </c>
      <c r="K942" s="28"/>
      <c r="L942" s="28" t="s">
        <v>79</v>
      </c>
      <c r="M942" s="28"/>
      <c r="N942" s="28" t="s">
        <v>79</v>
      </c>
      <c r="O942" s="28"/>
      <c r="P942" s="28" t="s">
        <v>79</v>
      </c>
      <c r="Q942" s="28"/>
      <c r="R942" s="28" t="s">
        <v>79</v>
      </c>
      <c r="S942" s="28"/>
      <c r="T942" s="28" t="s">
        <v>79</v>
      </c>
      <c r="U942" s="28"/>
      <c r="V942" s="28" t="s">
        <v>79</v>
      </c>
      <c r="W942" s="28"/>
      <c r="X942" s="28" t="s">
        <v>79</v>
      </c>
      <c r="Y942" s="28">
        <v>34</v>
      </c>
      <c r="Z942" s="27" t="s">
        <v>79</v>
      </c>
      <c r="AA942" s="29">
        <v>1</v>
      </c>
      <c r="AB942" s="29" t="s">
        <v>88</v>
      </c>
      <c r="AC942" s="30">
        <f>Y942</f>
        <v>34</v>
      </c>
      <c r="AD942" s="31" t="str">
        <f>AD940</f>
        <v>UNID</v>
      </c>
    </row>
    <row r="943" spans="1:30" x14ac:dyDescent="0.25">
      <c r="A943" s="200"/>
      <c r="B943" s="201"/>
      <c r="C943" s="201"/>
      <c r="D943" s="201"/>
      <c r="E943" s="201"/>
      <c r="F943" s="201"/>
      <c r="G943" s="201"/>
      <c r="H943" s="201"/>
      <c r="I943" s="201"/>
      <c r="J943" s="201"/>
      <c r="K943" s="201"/>
      <c r="L943" s="201"/>
      <c r="M943" s="201"/>
      <c r="N943" s="201"/>
      <c r="O943" s="201"/>
      <c r="P943" s="201"/>
      <c r="Q943" s="201"/>
      <c r="R943" s="201"/>
      <c r="S943" s="201"/>
      <c r="T943" s="201"/>
      <c r="U943" s="201"/>
      <c r="V943" s="201"/>
      <c r="W943" s="201"/>
      <c r="X943" s="201"/>
      <c r="Y943" s="201"/>
      <c r="Z943" s="201"/>
      <c r="AA943" s="202"/>
      <c r="AB943" s="201"/>
      <c r="AC943" s="201"/>
      <c r="AD943" s="203"/>
    </row>
    <row r="944" spans="1:30" x14ac:dyDescent="0.25">
      <c r="A944" s="23" t="str">
        <f>'MEMÓRIA DE CÁLCULO - MC'!A194</f>
        <v>15.</v>
      </c>
      <c r="B944" s="208" t="str">
        <f>VLOOKUP(A944,'MEMÓRIA DE CÁLCULO - MC'!$A$8:$J$199,4,FALSE())</f>
        <v>VEGETAÇÃO</v>
      </c>
      <c r="C944" s="208"/>
      <c r="D944" s="208"/>
      <c r="E944" s="208"/>
      <c r="F944" s="208"/>
      <c r="G944" s="208"/>
      <c r="H944" s="208"/>
      <c r="I944" s="208"/>
      <c r="J944" s="208"/>
      <c r="K944" s="208"/>
      <c r="L944" s="208"/>
      <c r="M944" s="208"/>
      <c r="N944" s="208"/>
      <c r="O944" s="208"/>
      <c r="P944" s="208"/>
      <c r="Q944" s="208"/>
      <c r="R944" s="208"/>
      <c r="S944" s="208"/>
      <c r="T944" s="208"/>
      <c r="U944" s="208"/>
      <c r="V944" s="208"/>
      <c r="W944" s="208"/>
      <c r="X944" s="208"/>
      <c r="Y944" s="208"/>
      <c r="Z944" s="208"/>
      <c r="AA944" s="209"/>
      <c r="AB944" s="208"/>
      <c r="AC944" s="208"/>
      <c r="AD944" s="210"/>
    </row>
    <row r="945" spans="1:30" x14ac:dyDescent="0.25">
      <c r="A945" s="204" t="str">
        <f>'MEMÓRIA DE CÁLCULO - MC'!A195</f>
        <v>15.1</v>
      </c>
      <c r="B945" s="188" t="str">
        <f>VLOOKUP(A945,'MEMÓRIA DE CÁLCULO - MC'!$A$8:$J$199,4,FALSE())</f>
        <v>PLANTIO DE GRAMA BATATAIS EM PLACAS. AF_07/2024</v>
      </c>
      <c r="C945" s="189"/>
      <c r="D945" s="189"/>
      <c r="E945" s="189"/>
      <c r="F945" s="189"/>
      <c r="G945" s="189"/>
      <c r="H945" s="189"/>
      <c r="I945" s="189"/>
      <c r="J945" s="189"/>
      <c r="K945" s="189"/>
      <c r="L945" s="189"/>
      <c r="M945" s="189"/>
      <c r="N945" s="189"/>
      <c r="O945" s="189"/>
      <c r="P945" s="189"/>
      <c r="Q945" s="189"/>
      <c r="R945" s="189"/>
      <c r="S945" s="189"/>
      <c r="T945" s="189"/>
      <c r="U945" s="189"/>
      <c r="V945" s="189"/>
      <c r="W945" s="189"/>
      <c r="X945" s="189"/>
      <c r="Y945" s="189"/>
      <c r="Z945" s="189"/>
      <c r="AA945" s="205"/>
      <c r="AB945" s="207" t="s">
        <v>90</v>
      </c>
      <c r="AC945" s="207">
        <f>SUM(AC947:AC948)</f>
        <v>1170</v>
      </c>
      <c r="AD945" s="199" t="str">
        <f>VLOOKUP(A945,'MEMÓRIA DE CÁLCULO - MC'!$A$8:$J$199,6,FALSE())</f>
        <v>M2</v>
      </c>
    </row>
    <row r="946" spans="1:30" x14ac:dyDescent="0.25">
      <c r="A946" s="204"/>
      <c r="B946" s="191"/>
      <c r="C946" s="192"/>
      <c r="D946" s="192"/>
      <c r="E946" s="192"/>
      <c r="F946" s="192"/>
      <c r="G946" s="192"/>
      <c r="H946" s="192"/>
      <c r="I946" s="192"/>
      <c r="J946" s="192"/>
      <c r="K946" s="192"/>
      <c r="L946" s="192"/>
      <c r="M946" s="192"/>
      <c r="N946" s="192"/>
      <c r="O946" s="192"/>
      <c r="P946" s="192"/>
      <c r="Q946" s="192"/>
      <c r="R946" s="192"/>
      <c r="S946" s="192"/>
      <c r="T946" s="192"/>
      <c r="U946" s="192"/>
      <c r="V946" s="192"/>
      <c r="W946" s="192"/>
      <c r="X946" s="192"/>
      <c r="Y946" s="192"/>
      <c r="Z946" s="192"/>
      <c r="AA946" s="206"/>
      <c r="AB946" s="207"/>
      <c r="AC946" s="207"/>
      <c r="AD946" s="199"/>
    </row>
    <row r="947" spans="1:30" x14ac:dyDescent="0.25">
      <c r="A947" s="24"/>
      <c r="B947" s="25" t="s">
        <v>276</v>
      </c>
      <c r="C947" s="26"/>
      <c r="D947" s="27" t="s">
        <v>79</v>
      </c>
      <c r="E947" s="27"/>
      <c r="F947" s="28" t="s">
        <v>79</v>
      </c>
      <c r="G947" s="27"/>
      <c r="H947" s="28" t="s">
        <v>79</v>
      </c>
      <c r="I947" s="28">
        <v>535</v>
      </c>
      <c r="J947" s="28" t="s">
        <v>79</v>
      </c>
      <c r="K947" s="28"/>
      <c r="L947" s="28" t="s">
        <v>79</v>
      </c>
      <c r="M947" s="28"/>
      <c r="N947" s="28" t="s">
        <v>79</v>
      </c>
      <c r="O947" s="28"/>
      <c r="P947" s="28" t="s">
        <v>79</v>
      </c>
      <c r="Q947" s="28"/>
      <c r="R947" s="28" t="s">
        <v>79</v>
      </c>
      <c r="S947" s="28"/>
      <c r="T947" s="28" t="s">
        <v>79</v>
      </c>
      <c r="U947" s="28"/>
      <c r="V947" s="28" t="s">
        <v>79</v>
      </c>
      <c r="W947" s="28"/>
      <c r="X947" s="28" t="s">
        <v>79</v>
      </c>
      <c r="Y947" s="28"/>
      <c r="Z947" s="27" t="s">
        <v>79</v>
      </c>
      <c r="AA947" s="29">
        <v>1</v>
      </c>
      <c r="AB947" s="29" t="s">
        <v>88</v>
      </c>
      <c r="AC947" s="30">
        <f>I947*AA947</f>
        <v>535</v>
      </c>
      <c r="AD947" s="31">
        <f>AD944</f>
        <v>0</v>
      </c>
    </row>
    <row r="948" spans="1:30" x14ac:dyDescent="0.25">
      <c r="A948" s="24"/>
      <c r="B948" s="25" t="s">
        <v>275</v>
      </c>
      <c r="C948" s="26"/>
      <c r="D948" s="27" t="s">
        <v>79</v>
      </c>
      <c r="E948" s="27"/>
      <c r="F948" s="28" t="s">
        <v>79</v>
      </c>
      <c r="G948" s="27"/>
      <c r="H948" s="28" t="s">
        <v>79</v>
      </c>
      <c r="I948" s="28">
        <v>635</v>
      </c>
      <c r="J948" s="28" t="s">
        <v>79</v>
      </c>
      <c r="K948" s="28"/>
      <c r="L948" s="28" t="s">
        <v>79</v>
      </c>
      <c r="M948" s="28"/>
      <c r="N948" s="28" t="s">
        <v>79</v>
      </c>
      <c r="O948" s="28"/>
      <c r="P948" s="28" t="s">
        <v>79</v>
      </c>
      <c r="Q948" s="28"/>
      <c r="R948" s="28" t="s">
        <v>79</v>
      </c>
      <c r="S948" s="28"/>
      <c r="T948" s="28" t="s">
        <v>79</v>
      </c>
      <c r="U948" s="28"/>
      <c r="V948" s="28" t="s">
        <v>79</v>
      </c>
      <c r="W948" s="28"/>
      <c r="X948" s="28" t="s">
        <v>79</v>
      </c>
      <c r="Y948" s="28"/>
      <c r="Z948" s="27" t="s">
        <v>79</v>
      </c>
      <c r="AA948" s="29">
        <v>1</v>
      </c>
      <c r="AB948" s="29" t="s">
        <v>88</v>
      </c>
      <c r="AC948" s="30">
        <f>I948*AA948</f>
        <v>635</v>
      </c>
      <c r="AD948" s="31" t="str">
        <f>AD945</f>
        <v>M2</v>
      </c>
    </row>
    <row r="949" spans="1:30" x14ac:dyDescent="0.25">
      <c r="A949" s="200"/>
      <c r="B949" s="201"/>
      <c r="C949" s="201"/>
      <c r="D949" s="201"/>
      <c r="E949" s="201"/>
      <c r="F949" s="201"/>
      <c r="G949" s="201"/>
      <c r="H949" s="201"/>
      <c r="I949" s="201"/>
      <c r="J949" s="201"/>
      <c r="K949" s="201"/>
      <c r="L949" s="201"/>
      <c r="M949" s="201"/>
      <c r="N949" s="201"/>
      <c r="O949" s="201"/>
      <c r="P949" s="201"/>
      <c r="Q949" s="201"/>
      <c r="R949" s="201"/>
      <c r="S949" s="201"/>
      <c r="T949" s="201"/>
      <c r="U949" s="201"/>
      <c r="V949" s="201"/>
      <c r="W949" s="201"/>
      <c r="X949" s="201"/>
      <c r="Y949" s="201"/>
      <c r="Z949" s="201"/>
      <c r="AA949" s="202"/>
      <c r="AB949" s="201"/>
      <c r="AC949" s="201"/>
      <c r="AD949" s="203"/>
    </row>
    <row r="950" spans="1:30" x14ac:dyDescent="0.25">
      <c r="A950" s="204" t="str">
        <f>'MEMÓRIA DE CÁLCULO - MC'!A196</f>
        <v>15.2</v>
      </c>
      <c r="B950" s="188" t="str">
        <f>VLOOKUP(A950,'MEMÓRIA DE CÁLCULO - MC'!$A$8:$J$199,4,FALSE())</f>
        <v>PLANTIO DE ÁRVORE ORNAMENTAL COM ALTURA DE MUDA MAIOR QUE 2,00 M E MENOR OU IGUAL A 4,00 M . AF_07/2024</v>
      </c>
      <c r="C950" s="189"/>
      <c r="D950" s="189"/>
      <c r="E950" s="189"/>
      <c r="F950" s="189"/>
      <c r="G950" s="189"/>
      <c r="H950" s="189"/>
      <c r="I950" s="189"/>
      <c r="J950" s="189"/>
      <c r="K950" s="189"/>
      <c r="L950" s="189"/>
      <c r="M950" s="189"/>
      <c r="N950" s="189"/>
      <c r="O950" s="189"/>
      <c r="P950" s="189"/>
      <c r="Q950" s="189"/>
      <c r="R950" s="189"/>
      <c r="S950" s="189"/>
      <c r="T950" s="189"/>
      <c r="U950" s="189"/>
      <c r="V950" s="189"/>
      <c r="W950" s="189"/>
      <c r="X950" s="189"/>
      <c r="Y950" s="189"/>
      <c r="Z950" s="189"/>
      <c r="AA950" s="205"/>
      <c r="AB950" s="207" t="s">
        <v>90</v>
      </c>
      <c r="AC950" s="207">
        <f>SUM(AC952)</f>
        <v>0</v>
      </c>
      <c r="AD950" s="199" t="str">
        <f>VLOOKUP(A950,'MEMÓRIA DE CÁLCULO - MC'!$A$8:$J$199,6,FALSE())</f>
        <v>UN</v>
      </c>
    </row>
    <row r="951" spans="1:30" x14ac:dyDescent="0.25">
      <c r="A951" s="204"/>
      <c r="B951" s="191"/>
      <c r="C951" s="192"/>
      <c r="D951" s="192"/>
      <c r="E951" s="192"/>
      <c r="F951" s="192"/>
      <c r="G951" s="192"/>
      <c r="H951" s="192"/>
      <c r="I951" s="192"/>
      <c r="J951" s="192"/>
      <c r="K951" s="192"/>
      <c r="L951" s="192"/>
      <c r="M951" s="192"/>
      <c r="N951" s="192"/>
      <c r="O951" s="192"/>
      <c r="P951" s="192"/>
      <c r="Q951" s="192"/>
      <c r="R951" s="192"/>
      <c r="S951" s="192"/>
      <c r="T951" s="192"/>
      <c r="U951" s="192"/>
      <c r="V951" s="192"/>
      <c r="W951" s="192"/>
      <c r="X951" s="192"/>
      <c r="Y951" s="192"/>
      <c r="Z951" s="192"/>
      <c r="AA951" s="206"/>
      <c r="AB951" s="207"/>
      <c r="AC951" s="207"/>
      <c r="AD951" s="199"/>
    </row>
    <row r="952" spans="1:30" x14ac:dyDescent="0.25">
      <c r="A952" s="24"/>
      <c r="B952" s="25"/>
      <c r="C952" s="26"/>
      <c r="D952" s="27" t="s">
        <v>79</v>
      </c>
      <c r="E952" s="27"/>
      <c r="F952" s="28" t="s">
        <v>79</v>
      </c>
      <c r="G952" s="27"/>
      <c r="H952" s="28" t="s">
        <v>79</v>
      </c>
      <c r="I952" s="28"/>
      <c r="J952" s="28" t="s">
        <v>79</v>
      </c>
      <c r="K952" s="28"/>
      <c r="L952" s="28" t="s">
        <v>79</v>
      </c>
      <c r="M952" s="28"/>
      <c r="N952" s="28" t="s">
        <v>79</v>
      </c>
      <c r="O952" s="28"/>
      <c r="P952" s="28" t="s">
        <v>79</v>
      </c>
      <c r="Q952" s="28"/>
      <c r="R952" s="28" t="s">
        <v>79</v>
      </c>
      <c r="S952" s="28"/>
      <c r="T952" s="28" t="s">
        <v>79</v>
      </c>
      <c r="U952" s="28"/>
      <c r="V952" s="28" t="s">
        <v>79</v>
      </c>
      <c r="W952" s="28"/>
      <c r="X952" s="28" t="s">
        <v>79</v>
      </c>
      <c r="Y952" s="28"/>
      <c r="Z952" s="27" t="s">
        <v>79</v>
      </c>
      <c r="AA952" s="29">
        <v>1</v>
      </c>
      <c r="AB952" s="29" t="s">
        <v>88</v>
      </c>
      <c r="AC952" s="30"/>
      <c r="AD952" s="31" t="str">
        <f>AD950</f>
        <v>UN</v>
      </c>
    </row>
    <row r="953" spans="1:30" x14ac:dyDescent="0.25">
      <c r="A953" s="200"/>
      <c r="B953" s="201"/>
      <c r="C953" s="201"/>
      <c r="D953" s="201"/>
      <c r="E953" s="201"/>
      <c r="F953" s="201"/>
      <c r="G953" s="201"/>
      <c r="H953" s="201"/>
      <c r="I953" s="201"/>
      <c r="J953" s="201"/>
      <c r="K953" s="201"/>
      <c r="L953" s="201"/>
      <c r="M953" s="201"/>
      <c r="N953" s="201"/>
      <c r="O953" s="201"/>
      <c r="P953" s="201"/>
      <c r="Q953" s="201"/>
      <c r="R953" s="201"/>
      <c r="S953" s="201"/>
      <c r="T953" s="201"/>
      <c r="U953" s="201"/>
      <c r="V953" s="201"/>
      <c r="W953" s="201"/>
      <c r="X953" s="201"/>
      <c r="Y953" s="201"/>
      <c r="Z953" s="201"/>
      <c r="AA953" s="202"/>
      <c r="AB953" s="201"/>
      <c r="AC953" s="201"/>
      <c r="AD953" s="203"/>
    </row>
    <row r="954" spans="1:30" x14ac:dyDescent="0.25">
      <c r="A954" s="204" t="e">
        <f>'MEMÓRIA DE CÁLCULO - MC'!#REF!</f>
        <v>#REF!</v>
      </c>
      <c r="B954" s="188" t="e">
        <f>VLOOKUP(A954,'MEMÓRIA DE CÁLCULO - MC'!$A$8:$J$199,4,FALSE())</f>
        <v>#REF!</v>
      </c>
      <c r="C954" s="189"/>
      <c r="D954" s="189"/>
      <c r="E954" s="189"/>
      <c r="F954" s="189"/>
      <c r="G954" s="189"/>
      <c r="H954" s="189"/>
      <c r="I954" s="189"/>
      <c r="J954" s="189"/>
      <c r="K954" s="189"/>
      <c r="L954" s="189"/>
      <c r="M954" s="189"/>
      <c r="N954" s="189"/>
      <c r="O954" s="189"/>
      <c r="P954" s="189"/>
      <c r="Q954" s="189"/>
      <c r="R954" s="189"/>
      <c r="S954" s="189"/>
      <c r="T954" s="189"/>
      <c r="U954" s="189"/>
      <c r="V954" s="189"/>
      <c r="W954" s="189"/>
      <c r="X954" s="189"/>
      <c r="Y954" s="189"/>
      <c r="Z954" s="189"/>
      <c r="AA954" s="205"/>
      <c r="AB954" s="207" t="s">
        <v>90</v>
      </c>
      <c r="AC954" s="207">
        <f>SUM(AC956)</f>
        <v>0</v>
      </c>
      <c r="AD954" s="199" t="e">
        <f>VLOOKUP(A954,'MEMÓRIA DE CÁLCULO - MC'!$A$8:$J$199,6,FALSE())</f>
        <v>#REF!</v>
      </c>
    </row>
    <row r="955" spans="1:30" x14ac:dyDescent="0.25">
      <c r="A955" s="204"/>
      <c r="B955" s="191"/>
      <c r="C955" s="192"/>
      <c r="D955" s="192"/>
      <c r="E955" s="192"/>
      <c r="F955" s="192"/>
      <c r="G955" s="192"/>
      <c r="H955" s="192"/>
      <c r="I955" s="192"/>
      <c r="J955" s="192"/>
      <c r="K955" s="192"/>
      <c r="L955" s="192"/>
      <c r="M955" s="192"/>
      <c r="N955" s="192"/>
      <c r="O955" s="192"/>
      <c r="P955" s="192"/>
      <c r="Q955" s="192"/>
      <c r="R955" s="192"/>
      <c r="S955" s="192"/>
      <c r="T955" s="192"/>
      <c r="U955" s="192"/>
      <c r="V955" s="192"/>
      <c r="W955" s="192"/>
      <c r="X955" s="192"/>
      <c r="Y955" s="192"/>
      <c r="Z955" s="192"/>
      <c r="AA955" s="206"/>
      <c r="AB955" s="207"/>
      <c r="AC955" s="207"/>
      <c r="AD955" s="199"/>
    </row>
    <row r="956" spans="1:30" x14ac:dyDescent="0.25">
      <c r="A956" s="24"/>
      <c r="B956" s="25"/>
      <c r="C956" s="26"/>
      <c r="D956" s="27" t="s">
        <v>79</v>
      </c>
      <c r="E956" s="27"/>
      <c r="F956" s="28" t="s">
        <v>79</v>
      </c>
      <c r="G956" s="27"/>
      <c r="H956" s="28" t="s">
        <v>79</v>
      </c>
      <c r="I956" s="28"/>
      <c r="J956" s="28" t="s">
        <v>79</v>
      </c>
      <c r="K956" s="28"/>
      <c r="L956" s="28" t="s">
        <v>79</v>
      </c>
      <c r="M956" s="28"/>
      <c r="N956" s="28" t="s">
        <v>79</v>
      </c>
      <c r="O956" s="28"/>
      <c r="P956" s="28" t="s">
        <v>79</v>
      </c>
      <c r="Q956" s="28"/>
      <c r="R956" s="28" t="s">
        <v>79</v>
      </c>
      <c r="S956" s="28"/>
      <c r="T956" s="28" t="s">
        <v>79</v>
      </c>
      <c r="U956" s="28"/>
      <c r="V956" s="28" t="s">
        <v>79</v>
      </c>
      <c r="W956" s="28"/>
      <c r="X956" s="28" t="s">
        <v>79</v>
      </c>
      <c r="Y956" s="28"/>
      <c r="Z956" s="27" t="s">
        <v>79</v>
      </c>
      <c r="AA956" s="29">
        <v>1</v>
      </c>
      <c r="AB956" s="29" t="s">
        <v>88</v>
      </c>
      <c r="AC956" s="30"/>
      <c r="AD956" s="31" t="e">
        <f>AD954</f>
        <v>#REF!</v>
      </c>
    </row>
    <row r="957" spans="1:30" x14ac:dyDescent="0.25">
      <c r="A957" s="200"/>
      <c r="B957" s="201"/>
      <c r="C957" s="201"/>
      <c r="D957" s="201"/>
      <c r="E957" s="201"/>
      <c r="F957" s="201"/>
      <c r="G957" s="201"/>
      <c r="H957" s="201"/>
      <c r="I957" s="201"/>
      <c r="J957" s="201"/>
      <c r="K957" s="201"/>
      <c r="L957" s="201"/>
      <c r="M957" s="201"/>
      <c r="N957" s="201"/>
      <c r="O957" s="201"/>
      <c r="P957" s="201"/>
      <c r="Q957" s="201"/>
      <c r="R957" s="201"/>
      <c r="S957" s="201"/>
      <c r="T957" s="201"/>
      <c r="U957" s="201"/>
      <c r="V957" s="201"/>
      <c r="W957" s="201"/>
      <c r="X957" s="201"/>
      <c r="Y957" s="201"/>
      <c r="Z957" s="201"/>
      <c r="AA957" s="202"/>
      <c r="AB957" s="201"/>
      <c r="AC957" s="201"/>
      <c r="AD957" s="203"/>
    </row>
    <row r="958" spans="1:30" x14ac:dyDescent="0.25">
      <c r="A958" s="23" t="str">
        <f>'MEMÓRIA DE CÁLCULO - MC'!A197</f>
        <v>16.</v>
      </c>
      <c r="B958" s="208" t="str">
        <f>VLOOKUP(A958,'MEMÓRIA DE CÁLCULO - MC'!$A$8:$J$199,4,FALSE())</f>
        <v xml:space="preserve">SERVIÇOS FINAIS </v>
      </c>
      <c r="C958" s="208"/>
      <c r="D958" s="208"/>
      <c r="E958" s="208"/>
      <c r="F958" s="208"/>
      <c r="G958" s="208"/>
      <c r="H958" s="208"/>
      <c r="I958" s="208"/>
      <c r="J958" s="208"/>
      <c r="K958" s="208"/>
      <c r="L958" s="208"/>
      <c r="M958" s="208"/>
      <c r="N958" s="208"/>
      <c r="O958" s="208"/>
      <c r="P958" s="208"/>
      <c r="Q958" s="208"/>
      <c r="R958" s="208"/>
      <c r="S958" s="208"/>
      <c r="T958" s="208"/>
      <c r="U958" s="208"/>
      <c r="V958" s="208"/>
      <c r="W958" s="208"/>
      <c r="X958" s="208"/>
      <c r="Y958" s="208"/>
      <c r="Z958" s="208"/>
      <c r="AA958" s="209"/>
      <c r="AB958" s="208"/>
      <c r="AC958" s="208"/>
      <c r="AD958" s="210"/>
    </row>
    <row r="959" spans="1:30" x14ac:dyDescent="0.25">
      <c r="A959" s="204" t="str">
        <f>'MEMÓRIA DE CÁLCULO - MC'!A198</f>
        <v>16.1</v>
      </c>
      <c r="B959" s="188" t="str">
        <f>VLOOKUP(A959,'MEMÓRIA DE CÁLCULO - MC'!$A$8:$J$199,4,FALSE())</f>
        <v>REMOÇÃO DE TAPUME/ CHAPAS METÁLICAS E DE MADEIRA, DE FORMA MANUAL, SEM REAPROVEITAMENTO. AF_09/2023</v>
      </c>
      <c r="C959" s="189"/>
      <c r="D959" s="189"/>
      <c r="E959" s="189"/>
      <c r="F959" s="189"/>
      <c r="G959" s="189"/>
      <c r="H959" s="189"/>
      <c r="I959" s="189"/>
      <c r="J959" s="189"/>
      <c r="K959" s="189"/>
      <c r="L959" s="189"/>
      <c r="M959" s="189"/>
      <c r="N959" s="189"/>
      <c r="O959" s="189"/>
      <c r="P959" s="189"/>
      <c r="Q959" s="189"/>
      <c r="R959" s="189"/>
      <c r="S959" s="189"/>
      <c r="T959" s="189"/>
      <c r="U959" s="189"/>
      <c r="V959" s="189"/>
      <c r="W959" s="189"/>
      <c r="X959" s="189"/>
      <c r="Y959" s="189"/>
      <c r="Z959" s="189"/>
      <c r="AA959" s="205"/>
      <c r="AB959" s="207" t="s">
        <v>90</v>
      </c>
      <c r="AC959" s="207">
        <f>SUM(AC961)</f>
        <v>1210</v>
      </c>
      <c r="AD959" s="199" t="str">
        <f>VLOOKUP(A959,'MEMÓRIA DE CÁLCULO - MC'!$A$8:$J$199,6,FALSE())</f>
        <v>M2</v>
      </c>
    </row>
    <row r="960" spans="1:30" x14ac:dyDescent="0.25">
      <c r="A960" s="204"/>
      <c r="B960" s="191"/>
      <c r="C960" s="192"/>
      <c r="D960" s="192"/>
      <c r="E960" s="192"/>
      <c r="F960" s="192"/>
      <c r="G960" s="192"/>
      <c r="H960" s="192"/>
      <c r="I960" s="192"/>
      <c r="J960" s="192"/>
      <c r="K960" s="192"/>
      <c r="L960" s="192"/>
      <c r="M960" s="192"/>
      <c r="N960" s="192"/>
      <c r="O960" s="192"/>
      <c r="P960" s="192"/>
      <c r="Q960" s="192"/>
      <c r="R960" s="192"/>
      <c r="S960" s="192"/>
      <c r="T960" s="192"/>
      <c r="U960" s="192"/>
      <c r="V960" s="192"/>
      <c r="W960" s="192"/>
      <c r="X960" s="192"/>
      <c r="Y960" s="192"/>
      <c r="Z960" s="192"/>
      <c r="AA960" s="206"/>
      <c r="AB960" s="207"/>
      <c r="AC960" s="207"/>
      <c r="AD960" s="199"/>
    </row>
    <row r="961" spans="1:30" x14ac:dyDescent="0.25">
      <c r="A961" s="24"/>
      <c r="B961" s="25" t="s">
        <v>257</v>
      </c>
      <c r="C961" s="26"/>
      <c r="D961" s="27" t="s">
        <v>79</v>
      </c>
      <c r="E961" s="27"/>
      <c r="F961" s="28" t="s">
        <v>79</v>
      </c>
      <c r="G961" s="27">
        <v>2.2000000000000002</v>
      </c>
      <c r="H961" s="28" t="s">
        <v>79</v>
      </c>
      <c r="I961" s="28">
        <f>G961*K961</f>
        <v>1210</v>
      </c>
      <c r="J961" s="28" t="s">
        <v>79</v>
      </c>
      <c r="K961" s="28">
        <v>550</v>
      </c>
      <c r="L961" s="28" t="s">
        <v>79</v>
      </c>
      <c r="M961" s="28"/>
      <c r="N961" s="28" t="s">
        <v>79</v>
      </c>
      <c r="O961" s="28"/>
      <c r="P961" s="28" t="s">
        <v>79</v>
      </c>
      <c r="Q961" s="28"/>
      <c r="R961" s="28" t="s">
        <v>79</v>
      </c>
      <c r="S961" s="28"/>
      <c r="T961" s="28" t="s">
        <v>79</v>
      </c>
      <c r="U961" s="28"/>
      <c r="V961" s="28" t="s">
        <v>79</v>
      </c>
      <c r="W961" s="28"/>
      <c r="X961" s="28" t="s">
        <v>79</v>
      </c>
      <c r="Y961" s="28"/>
      <c r="Z961" s="27" t="s">
        <v>79</v>
      </c>
      <c r="AA961" s="29">
        <v>1</v>
      </c>
      <c r="AB961" s="29" t="s">
        <v>88</v>
      </c>
      <c r="AC961" s="30">
        <f>I961*AA961</f>
        <v>1210</v>
      </c>
      <c r="AD961" s="31" t="str">
        <f>AD959</f>
        <v>M2</v>
      </c>
    </row>
    <row r="962" spans="1:30" x14ac:dyDescent="0.25">
      <c r="A962" s="200"/>
      <c r="B962" s="201"/>
      <c r="C962" s="201"/>
      <c r="D962" s="201"/>
      <c r="E962" s="201"/>
      <c r="F962" s="201"/>
      <c r="G962" s="201"/>
      <c r="H962" s="201"/>
      <c r="I962" s="201"/>
      <c r="J962" s="201"/>
      <c r="K962" s="201"/>
      <c r="L962" s="201"/>
      <c r="M962" s="201"/>
      <c r="N962" s="201"/>
      <c r="O962" s="201"/>
      <c r="P962" s="201"/>
      <c r="Q962" s="201"/>
      <c r="R962" s="201"/>
      <c r="S962" s="201"/>
      <c r="T962" s="201"/>
      <c r="U962" s="201"/>
      <c r="V962" s="201"/>
      <c r="W962" s="201"/>
      <c r="X962" s="201"/>
      <c r="Y962" s="201"/>
      <c r="Z962" s="201"/>
      <c r="AA962" s="202"/>
      <c r="AB962" s="201"/>
      <c r="AC962" s="201"/>
      <c r="AD962" s="203"/>
    </row>
    <row r="963" spans="1:30" x14ac:dyDescent="0.25">
      <c r="A963" s="204" t="str">
        <f>'MEMÓRIA DE CÁLCULO - MC'!A199</f>
        <v>16.2</v>
      </c>
      <c r="B963" s="188" t="str">
        <f>VLOOKUP(A963,'MEMÓRIA DE CÁLCULO - MC'!$A$8:$J$199,4,FALSE())</f>
        <v>LIMPEZA FINAL DE OBRA</v>
      </c>
      <c r="C963" s="189"/>
      <c r="D963" s="189"/>
      <c r="E963" s="189"/>
      <c r="F963" s="189"/>
      <c r="G963" s="189"/>
      <c r="H963" s="189"/>
      <c r="I963" s="189"/>
      <c r="J963" s="189"/>
      <c r="K963" s="189"/>
      <c r="L963" s="189"/>
      <c r="M963" s="189"/>
      <c r="N963" s="189"/>
      <c r="O963" s="189"/>
      <c r="P963" s="189"/>
      <c r="Q963" s="189"/>
      <c r="R963" s="189"/>
      <c r="S963" s="189"/>
      <c r="T963" s="189"/>
      <c r="U963" s="189"/>
      <c r="V963" s="189"/>
      <c r="W963" s="189"/>
      <c r="X963" s="189"/>
      <c r="Y963" s="189"/>
      <c r="Z963" s="189"/>
      <c r="AA963" s="205"/>
      <c r="AB963" s="207" t="s">
        <v>90</v>
      </c>
      <c r="AC963" s="207">
        <f>SUM(AC965)</f>
        <v>5750</v>
      </c>
      <c r="AD963" s="199" t="str">
        <f>VLOOKUP(A963,'MEMÓRIA DE CÁLCULO - MC'!$A$8:$J$199,6,FALSE())</f>
        <v>M2</v>
      </c>
    </row>
    <row r="964" spans="1:30" x14ac:dyDescent="0.25">
      <c r="A964" s="204"/>
      <c r="B964" s="191"/>
      <c r="C964" s="192"/>
      <c r="D964" s="192"/>
      <c r="E964" s="192"/>
      <c r="F964" s="192"/>
      <c r="G964" s="192"/>
      <c r="H964" s="192"/>
      <c r="I964" s="192"/>
      <c r="J964" s="192"/>
      <c r="K964" s="192"/>
      <c r="L964" s="192"/>
      <c r="M964" s="192"/>
      <c r="N964" s="192"/>
      <c r="O964" s="192"/>
      <c r="P964" s="192"/>
      <c r="Q964" s="192"/>
      <c r="R964" s="192"/>
      <c r="S964" s="192"/>
      <c r="T964" s="192"/>
      <c r="U964" s="192"/>
      <c r="V964" s="192"/>
      <c r="W964" s="192"/>
      <c r="X964" s="192"/>
      <c r="Y964" s="192"/>
      <c r="Z964" s="192"/>
      <c r="AA964" s="206"/>
      <c r="AB964" s="207"/>
      <c r="AC964" s="207"/>
      <c r="AD964" s="199"/>
    </row>
    <row r="965" spans="1:30" x14ac:dyDescent="0.25">
      <c r="A965" s="24"/>
      <c r="B965" s="25" t="s">
        <v>266</v>
      </c>
      <c r="C965" s="26"/>
      <c r="D965" s="27" t="s">
        <v>79</v>
      </c>
      <c r="E965" s="27"/>
      <c r="F965" s="28" t="s">
        <v>79</v>
      </c>
      <c r="G965" s="27"/>
      <c r="H965" s="28" t="s">
        <v>79</v>
      </c>
      <c r="I965" s="28">
        <v>5750</v>
      </c>
      <c r="J965" s="28" t="s">
        <v>79</v>
      </c>
      <c r="K965" s="28"/>
      <c r="L965" s="28" t="s">
        <v>79</v>
      </c>
      <c r="M965" s="28"/>
      <c r="N965" s="28" t="s">
        <v>79</v>
      </c>
      <c r="O965" s="28"/>
      <c r="P965" s="28" t="s">
        <v>79</v>
      </c>
      <c r="Q965" s="28"/>
      <c r="R965" s="28" t="s">
        <v>79</v>
      </c>
      <c r="S965" s="28"/>
      <c r="T965" s="28" t="s">
        <v>79</v>
      </c>
      <c r="U965" s="28"/>
      <c r="V965" s="28" t="s">
        <v>79</v>
      </c>
      <c r="W965" s="28"/>
      <c r="X965" s="28" t="s">
        <v>79</v>
      </c>
      <c r="Y965" s="28"/>
      <c r="Z965" s="27" t="s">
        <v>79</v>
      </c>
      <c r="AA965" s="29">
        <v>1</v>
      </c>
      <c r="AB965" s="29" t="s">
        <v>88</v>
      </c>
      <c r="AC965" s="30">
        <f>I965*AA965</f>
        <v>5750</v>
      </c>
      <c r="AD965" s="31" t="str">
        <f>AD963</f>
        <v>M2</v>
      </c>
    </row>
    <row r="966" spans="1:30" x14ac:dyDescent="0.25">
      <c r="A966" s="200"/>
      <c r="B966" s="201"/>
      <c r="C966" s="201"/>
      <c r="D966" s="201"/>
      <c r="E966" s="201"/>
      <c r="F966" s="201"/>
      <c r="G966" s="201"/>
      <c r="H966" s="201"/>
      <c r="I966" s="201"/>
      <c r="J966" s="201"/>
      <c r="K966" s="201"/>
      <c r="L966" s="201"/>
      <c r="M966" s="201"/>
      <c r="N966" s="201"/>
      <c r="O966" s="201"/>
      <c r="P966" s="201"/>
      <c r="Q966" s="201"/>
      <c r="R966" s="201"/>
      <c r="S966" s="201"/>
      <c r="T966" s="201"/>
      <c r="U966" s="201"/>
      <c r="V966" s="201"/>
      <c r="W966" s="201"/>
      <c r="X966" s="201"/>
      <c r="Y966" s="201"/>
      <c r="Z966" s="201"/>
      <c r="AA966" s="202"/>
      <c r="AB966" s="201"/>
      <c r="AC966" s="201"/>
      <c r="AD966" s="203"/>
    </row>
  </sheetData>
  <mergeCells count="1062">
    <mergeCell ref="A676:A677"/>
    <mergeCell ref="B676:AA677"/>
    <mergeCell ref="AB676:AB677"/>
    <mergeCell ref="AC676:AC677"/>
    <mergeCell ref="AD676:AD677"/>
    <mergeCell ref="A467:AD467"/>
    <mergeCell ref="A154:A155"/>
    <mergeCell ref="B154:AA155"/>
    <mergeCell ref="AB154:AB155"/>
    <mergeCell ref="AC154:AC155"/>
    <mergeCell ref="AD154:AD155"/>
    <mergeCell ref="A160:AD160"/>
    <mergeCell ref="A460:A461"/>
    <mergeCell ref="B460:AA461"/>
    <mergeCell ref="AB460:AB461"/>
    <mergeCell ref="AC460:AC461"/>
    <mergeCell ref="AD460:AD461"/>
    <mergeCell ref="A463:AD463"/>
    <mergeCell ref="A464:A465"/>
    <mergeCell ref="B464:AA465"/>
    <mergeCell ref="AB464:AB465"/>
    <mergeCell ref="AC464:AC465"/>
    <mergeCell ref="AD464:AD465"/>
    <mergeCell ref="A455:AD455"/>
    <mergeCell ref="A456:A457"/>
    <mergeCell ref="B456:AA457"/>
    <mergeCell ref="AB664:AB665"/>
    <mergeCell ref="AC664:AC665"/>
    <mergeCell ref="AD664:AD665"/>
    <mergeCell ref="AC497:AC498"/>
    <mergeCell ref="AD497:AD498"/>
    <mergeCell ref="A501:AD501"/>
    <mergeCell ref="A679:AD679"/>
    <mergeCell ref="B418:AD418"/>
    <mergeCell ref="A419:A420"/>
    <mergeCell ref="B419:AA420"/>
    <mergeCell ref="AB419:AB420"/>
    <mergeCell ref="AC419:AC420"/>
    <mergeCell ref="AD419:AD420"/>
    <mergeCell ref="A422:AD422"/>
    <mergeCell ref="A423:A424"/>
    <mergeCell ref="B423:AA424"/>
    <mergeCell ref="AB423:AB424"/>
    <mergeCell ref="AC423:AC424"/>
    <mergeCell ref="AD423:AD424"/>
    <mergeCell ref="A426:AD426"/>
    <mergeCell ref="A427:A428"/>
    <mergeCell ref="B427:AA428"/>
    <mergeCell ref="AB427:AB428"/>
    <mergeCell ref="AC427:AC428"/>
    <mergeCell ref="A667:AD667"/>
    <mergeCell ref="A668:A669"/>
    <mergeCell ref="B668:AA669"/>
    <mergeCell ref="AB668:AB669"/>
    <mergeCell ref="AC668:AC669"/>
    <mergeCell ref="AD668:AD669"/>
    <mergeCell ref="AC439:AC440"/>
    <mergeCell ref="AD439:AD440"/>
    <mergeCell ref="A442:AD442"/>
    <mergeCell ref="A443:A444"/>
    <mergeCell ref="AC456:AC457"/>
    <mergeCell ref="A497:A498"/>
    <mergeCell ref="B497:AA498"/>
    <mergeCell ref="AB497:AB498"/>
    <mergeCell ref="A915:AD915"/>
    <mergeCell ref="A916:A917"/>
    <mergeCell ref="B916:AA917"/>
    <mergeCell ref="AB916:AB917"/>
    <mergeCell ref="AC916:AC917"/>
    <mergeCell ref="AD916:AD917"/>
    <mergeCell ref="A919:AD919"/>
    <mergeCell ref="A920:A921"/>
    <mergeCell ref="B920:AA921"/>
    <mergeCell ref="AB920:AB921"/>
    <mergeCell ref="AC920:AC921"/>
    <mergeCell ref="AD920:AD921"/>
    <mergeCell ref="A671:AD671"/>
    <mergeCell ref="A672:A673"/>
    <mergeCell ref="B672:AA673"/>
    <mergeCell ref="AB672:AB673"/>
    <mergeCell ref="AC672:AC673"/>
    <mergeCell ref="AD672:AD673"/>
    <mergeCell ref="A879:A880"/>
    <mergeCell ref="B879:AA880"/>
    <mergeCell ref="AB879:AB880"/>
    <mergeCell ref="AC879:AC880"/>
    <mergeCell ref="AD879:AD880"/>
    <mergeCell ref="A882:AD882"/>
    <mergeCell ref="AC831:AC832"/>
    <mergeCell ref="AD831:AD832"/>
    <mergeCell ref="A837:AD837"/>
    <mergeCell ref="A842:AD842"/>
    <mergeCell ref="A843:A844"/>
    <mergeCell ref="B843:AA844"/>
    <mergeCell ref="AB843:AB844"/>
    <mergeCell ref="A675:AD675"/>
    <mergeCell ref="AD843:AD844"/>
    <mergeCell ref="A856:A857"/>
    <mergeCell ref="B856:AA857"/>
    <mergeCell ref="AB856:AB857"/>
    <mergeCell ref="AC856:AC857"/>
    <mergeCell ref="AD856:AD857"/>
    <mergeCell ref="A860:AD860"/>
    <mergeCell ref="A861:A862"/>
    <mergeCell ref="B861:AA862"/>
    <mergeCell ref="AB861:AB862"/>
    <mergeCell ref="AC861:AC862"/>
    <mergeCell ref="AD861:AD862"/>
    <mergeCell ref="A730:AD730"/>
    <mergeCell ref="A731:A732"/>
    <mergeCell ref="B731:AA732"/>
    <mergeCell ref="AB731:AB732"/>
    <mergeCell ref="AC731:AC732"/>
    <mergeCell ref="AD731:AD732"/>
    <mergeCell ref="A734:AD734"/>
    <mergeCell ref="A735:A736"/>
    <mergeCell ref="B735:AA736"/>
    <mergeCell ref="AB735:AB736"/>
    <mergeCell ref="AC735:AC736"/>
    <mergeCell ref="AD735:AD736"/>
    <mergeCell ref="AB817:AB818"/>
    <mergeCell ref="AC817:AC818"/>
    <mergeCell ref="AD817:AD818"/>
    <mergeCell ref="A773:A774"/>
    <mergeCell ref="B773:AA774"/>
    <mergeCell ref="AB773:AB774"/>
    <mergeCell ref="AC773:AC774"/>
    <mergeCell ref="A784:AD784"/>
    <mergeCell ref="A785:A786"/>
    <mergeCell ref="B785:AA786"/>
    <mergeCell ref="AB785:AB786"/>
    <mergeCell ref="AC785:AC786"/>
    <mergeCell ref="AD785:AD786"/>
    <mergeCell ref="A791:AD791"/>
    <mergeCell ref="A816:AD816"/>
    <mergeCell ref="A817:A818"/>
    <mergeCell ref="B817:AA818"/>
    <mergeCell ref="A804:AD804"/>
    <mergeCell ref="A810:A811"/>
    <mergeCell ref="B708:AA709"/>
    <mergeCell ref="AB708:AB709"/>
    <mergeCell ref="AC708:AC709"/>
    <mergeCell ref="AD708:AD709"/>
    <mergeCell ref="A717:AD717"/>
    <mergeCell ref="A718:A719"/>
    <mergeCell ref="B718:AA719"/>
    <mergeCell ref="AB718:AB719"/>
    <mergeCell ref="AC718:AC719"/>
    <mergeCell ref="AD718:AD719"/>
    <mergeCell ref="A708:A709"/>
    <mergeCell ref="B792:AD792"/>
    <mergeCell ref="A793:A794"/>
    <mergeCell ref="B793:AA794"/>
    <mergeCell ref="AB793:AB794"/>
    <mergeCell ref="AC793:AC794"/>
    <mergeCell ref="AD793:AD794"/>
    <mergeCell ref="A761:AD761"/>
    <mergeCell ref="A762:A763"/>
    <mergeCell ref="B762:AA763"/>
    <mergeCell ref="AB762:AB763"/>
    <mergeCell ref="A502:A503"/>
    <mergeCell ref="A621:A622"/>
    <mergeCell ref="A631:A632"/>
    <mergeCell ref="B631:AA632"/>
    <mergeCell ref="AB631:AB632"/>
    <mergeCell ref="AC631:AC632"/>
    <mergeCell ref="AD631:AD632"/>
    <mergeCell ref="A635:AD635"/>
    <mergeCell ref="A641:A642"/>
    <mergeCell ref="B641:AA642"/>
    <mergeCell ref="AB641:AB642"/>
    <mergeCell ref="AC641:AC642"/>
    <mergeCell ref="AD641:AD642"/>
    <mergeCell ref="AD515:AD516"/>
    <mergeCell ref="A519:AD519"/>
    <mergeCell ref="A520:A521"/>
    <mergeCell ref="B520:AA521"/>
    <mergeCell ref="AB520:AB521"/>
    <mergeCell ref="AC520:AC521"/>
    <mergeCell ref="AD520:AD521"/>
    <mergeCell ref="B506:AA507"/>
    <mergeCell ref="AB506:AB507"/>
    <mergeCell ref="AC506:AC507"/>
    <mergeCell ref="AD506:AD507"/>
    <mergeCell ref="A510:AD510"/>
    <mergeCell ref="A511:A512"/>
    <mergeCell ref="B511:AA512"/>
    <mergeCell ref="AB511:AB512"/>
    <mergeCell ref="AC511:AC512"/>
    <mergeCell ref="AD511:AD512"/>
    <mergeCell ref="A535:AD535"/>
    <mergeCell ref="A536:A537"/>
    <mergeCell ref="A659:AD659"/>
    <mergeCell ref="A660:A661"/>
    <mergeCell ref="B660:AA661"/>
    <mergeCell ref="AB660:AB661"/>
    <mergeCell ref="AC660:AC661"/>
    <mergeCell ref="AD660:AD661"/>
    <mergeCell ref="A663:AD663"/>
    <mergeCell ref="A664:A665"/>
    <mergeCell ref="B664:AA665"/>
    <mergeCell ref="A211:A212"/>
    <mergeCell ref="B211:AA212"/>
    <mergeCell ref="AB211:AB212"/>
    <mergeCell ref="AC211:AC212"/>
    <mergeCell ref="AD211:AD212"/>
    <mergeCell ref="AD427:AD428"/>
    <mergeCell ref="A430:AD430"/>
    <mergeCell ref="A431:A432"/>
    <mergeCell ref="B431:AA432"/>
    <mergeCell ref="AB431:AB432"/>
    <mergeCell ref="A214:AD214"/>
    <mergeCell ref="A417:AD417"/>
    <mergeCell ref="A469:A470"/>
    <mergeCell ref="B469:AA470"/>
    <mergeCell ref="AB469:AB470"/>
    <mergeCell ref="AC469:AC470"/>
    <mergeCell ref="AD469:AD470"/>
    <mergeCell ref="A472:AD472"/>
    <mergeCell ref="AC431:AC432"/>
    <mergeCell ref="AD431:AD432"/>
    <mergeCell ref="A434:AD434"/>
    <mergeCell ref="A435:A436"/>
    <mergeCell ref="B435:AA436"/>
    <mergeCell ref="B99:AA100"/>
    <mergeCell ref="AB99:AB100"/>
    <mergeCell ref="AC99:AC100"/>
    <mergeCell ref="AD99:AD100"/>
    <mergeCell ref="A107:AD107"/>
    <mergeCell ref="A681:A682"/>
    <mergeCell ref="B681:AA682"/>
    <mergeCell ref="AB681:AB682"/>
    <mergeCell ref="AC681:AC682"/>
    <mergeCell ref="AD681:AD682"/>
    <mergeCell ref="A689:AD689"/>
    <mergeCell ref="A690:A691"/>
    <mergeCell ref="B690:AA691"/>
    <mergeCell ref="AB690:AB691"/>
    <mergeCell ref="AC690:AC691"/>
    <mergeCell ref="AD690:AD691"/>
    <mergeCell ref="A645:AD645"/>
    <mergeCell ref="A565:A566"/>
    <mergeCell ref="B565:AA566"/>
    <mergeCell ref="AB565:AB566"/>
    <mergeCell ref="AC565:AC566"/>
    <mergeCell ref="AD565:AD566"/>
    <mergeCell ref="A570:AD570"/>
    <mergeCell ref="A656:A657"/>
    <mergeCell ref="B656:AA657"/>
    <mergeCell ref="AB656:AB657"/>
    <mergeCell ref="AC656:AC657"/>
    <mergeCell ref="A580:AD580"/>
    <mergeCell ref="A581:A582"/>
    <mergeCell ref="B581:AA582"/>
    <mergeCell ref="AB581:AB582"/>
    <mergeCell ref="AC581:AC582"/>
    <mergeCell ref="A172:AD172"/>
    <mergeCell ref="A173:A174"/>
    <mergeCell ref="B173:AA174"/>
    <mergeCell ref="A167:AD167"/>
    <mergeCell ref="A168:A169"/>
    <mergeCell ref="B168:AA169"/>
    <mergeCell ref="AB168:AB169"/>
    <mergeCell ref="AC168:AC169"/>
    <mergeCell ref="AD168:AD169"/>
    <mergeCell ref="A128:AD128"/>
    <mergeCell ref="A129:A130"/>
    <mergeCell ref="B129:AA130"/>
    <mergeCell ref="AB129:AB130"/>
    <mergeCell ref="AC129:AC130"/>
    <mergeCell ref="AD129:AD130"/>
    <mergeCell ref="AC173:AC174"/>
    <mergeCell ref="AD173:AD174"/>
    <mergeCell ref="AB173:AB174"/>
    <mergeCell ref="A146:AD146"/>
    <mergeCell ref="A147:A148"/>
    <mergeCell ref="B147:AA148"/>
    <mergeCell ref="AB147:AB148"/>
    <mergeCell ref="AC147:AC148"/>
    <mergeCell ref="AD147:AD148"/>
    <mergeCell ref="A153:AD153"/>
    <mergeCell ref="A161:A162"/>
    <mergeCell ref="B161:AA162"/>
    <mergeCell ref="AB161:AB162"/>
    <mergeCell ref="AC161:AC162"/>
    <mergeCell ref="AD161:AD162"/>
    <mergeCell ref="AD5:AD6"/>
    <mergeCell ref="AB25:AB26"/>
    <mergeCell ref="AC25:AC26"/>
    <mergeCell ref="AD53:AD54"/>
    <mergeCell ref="A47:AD47"/>
    <mergeCell ref="A48:A49"/>
    <mergeCell ref="B48:AA49"/>
    <mergeCell ref="AB48:AB49"/>
    <mergeCell ref="AC48:AC49"/>
    <mergeCell ref="AD48:AD49"/>
    <mergeCell ref="B42:AD42"/>
    <mergeCell ref="A43:A44"/>
    <mergeCell ref="B43:AA44"/>
    <mergeCell ref="AB43:AB44"/>
    <mergeCell ref="AC43:AC44"/>
    <mergeCell ref="AD43:AD44"/>
    <mergeCell ref="A24:AD24"/>
    <mergeCell ref="A25:A26"/>
    <mergeCell ref="B25:AA26"/>
    <mergeCell ref="A37:AD37"/>
    <mergeCell ref="A38:A39"/>
    <mergeCell ref="B38:AA39"/>
    <mergeCell ref="AB38:AB39"/>
    <mergeCell ref="AC38:AC39"/>
    <mergeCell ref="AD38:AD39"/>
    <mergeCell ref="A41:AD41"/>
    <mergeCell ref="A2:AD2"/>
    <mergeCell ref="A9:A10"/>
    <mergeCell ref="B9:AA10"/>
    <mergeCell ref="AB9:AB10"/>
    <mergeCell ref="AC9:AC10"/>
    <mergeCell ref="AD9:AD10"/>
    <mergeCell ref="A12:AD12"/>
    <mergeCell ref="A13:A14"/>
    <mergeCell ref="B13:AA14"/>
    <mergeCell ref="AB13:AB14"/>
    <mergeCell ref="AC13:AC14"/>
    <mergeCell ref="AD13:AD14"/>
    <mergeCell ref="AD25:AD26"/>
    <mergeCell ref="A1:AD1"/>
    <mergeCell ref="A8:AD8"/>
    <mergeCell ref="A21:A22"/>
    <mergeCell ref="B21:AA22"/>
    <mergeCell ref="AB21:AB22"/>
    <mergeCell ref="AC21:AC22"/>
    <mergeCell ref="AD21:AD22"/>
    <mergeCell ref="A16:AD16"/>
    <mergeCell ref="A17:A18"/>
    <mergeCell ref="B17:AA18"/>
    <mergeCell ref="AB17:AB18"/>
    <mergeCell ref="AC17:AC18"/>
    <mergeCell ref="AD17:AD18"/>
    <mergeCell ref="A20:AD20"/>
    <mergeCell ref="B4:AD4"/>
    <mergeCell ref="A5:A6"/>
    <mergeCell ref="B5:AA6"/>
    <mergeCell ref="AB5:AB6"/>
    <mergeCell ref="AC5:AC6"/>
    <mergeCell ref="A56:AD56"/>
    <mergeCell ref="A52:AD52"/>
    <mergeCell ref="A53:A54"/>
    <mergeCell ref="B53:AA54"/>
    <mergeCell ref="AB53:AB54"/>
    <mergeCell ref="AC53:AC54"/>
    <mergeCell ref="A28:AD28"/>
    <mergeCell ref="A29:A30"/>
    <mergeCell ref="B29:AA30"/>
    <mergeCell ref="AB29:AB30"/>
    <mergeCell ref="AC29:AC30"/>
    <mergeCell ref="AD29:AD30"/>
    <mergeCell ref="A32:AD32"/>
    <mergeCell ref="B33:AD33"/>
    <mergeCell ref="A34:A35"/>
    <mergeCell ref="B34:AA35"/>
    <mergeCell ref="AB34:AB35"/>
    <mergeCell ref="AC34:AC35"/>
    <mergeCell ref="AD34:AD35"/>
    <mergeCell ref="A60:AD60"/>
    <mergeCell ref="A61:A62"/>
    <mergeCell ref="B61:AA62"/>
    <mergeCell ref="AB61:AB62"/>
    <mergeCell ref="AC61:AC62"/>
    <mergeCell ref="AD61:AD62"/>
    <mergeCell ref="A66:AD66"/>
    <mergeCell ref="A67:A68"/>
    <mergeCell ref="B67:AA68"/>
    <mergeCell ref="AB67:AB68"/>
    <mergeCell ref="AC67:AC68"/>
    <mergeCell ref="AD67:AD68"/>
    <mergeCell ref="A57:A58"/>
    <mergeCell ref="B57:AA58"/>
    <mergeCell ref="AB57:AB58"/>
    <mergeCell ref="AC57:AC58"/>
    <mergeCell ref="AD57:AD58"/>
    <mergeCell ref="A108:A109"/>
    <mergeCell ref="B108:AA109"/>
    <mergeCell ref="AB108:AB109"/>
    <mergeCell ref="AC108:AC109"/>
    <mergeCell ref="AD108:AD109"/>
    <mergeCell ref="A72:AD72"/>
    <mergeCell ref="B73:AD73"/>
    <mergeCell ref="A80:AD80"/>
    <mergeCell ref="A81:A82"/>
    <mergeCell ref="B81:AA82"/>
    <mergeCell ref="AB81:AB82"/>
    <mergeCell ref="AC81:AC82"/>
    <mergeCell ref="AD81:AD82"/>
    <mergeCell ref="A84:AD84"/>
    <mergeCell ref="A74:A75"/>
    <mergeCell ref="B74:AA75"/>
    <mergeCell ref="AB74:AB75"/>
    <mergeCell ref="AC74:AC75"/>
    <mergeCell ref="AD74:AD75"/>
    <mergeCell ref="A85:A86"/>
    <mergeCell ref="B85:AA86"/>
    <mergeCell ref="AB85:AB86"/>
    <mergeCell ref="AC85:AC86"/>
    <mergeCell ref="AD85:AD86"/>
    <mergeCell ref="A91:AD91"/>
    <mergeCell ref="A92:A93"/>
    <mergeCell ref="B92:AA93"/>
    <mergeCell ref="AB92:AB93"/>
    <mergeCell ref="AC92:AC93"/>
    <mergeCell ref="AD92:AD93"/>
    <mergeCell ref="A98:AD98"/>
    <mergeCell ref="A99:A100"/>
    <mergeCell ref="A116:AD116"/>
    <mergeCell ref="A117:A118"/>
    <mergeCell ref="B117:AA118"/>
    <mergeCell ref="AB117:AB118"/>
    <mergeCell ref="AC117:AC118"/>
    <mergeCell ref="AD117:AD118"/>
    <mergeCell ref="A123:AD123"/>
    <mergeCell ref="A124:A125"/>
    <mergeCell ref="B124:AA125"/>
    <mergeCell ref="AB124:AB125"/>
    <mergeCell ref="AC124:AC125"/>
    <mergeCell ref="AD124:AD125"/>
    <mergeCell ref="A137:AD137"/>
    <mergeCell ref="A138:A139"/>
    <mergeCell ref="B138:AA139"/>
    <mergeCell ref="AB138:AB139"/>
    <mergeCell ref="AC138:AC139"/>
    <mergeCell ref="AD138:AD139"/>
    <mergeCell ref="A196:AD196"/>
    <mergeCell ref="A197:A198"/>
    <mergeCell ref="B197:AA198"/>
    <mergeCell ref="AB197:AB198"/>
    <mergeCell ref="AC197:AC198"/>
    <mergeCell ref="AD197:AD198"/>
    <mergeCell ref="A205:AD205"/>
    <mergeCell ref="A206:A207"/>
    <mergeCell ref="B206:AA207"/>
    <mergeCell ref="AB206:AB207"/>
    <mergeCell ref="AC206:AC207"/>
    <mergeCell ref="AD206:AD207"/>
    <mergeCell ref="A177:AD177"/>
    <mergeCell ref="A178:A179"/>
    <mergeCell ref="B178:AA179"/>
    <mergeCell ref="AB178:AB179"/>
    <mergeCell ref="AC178:AC179"/>
    <mergeCell ref="AD178:AD179"/>
    <mergeCell ref="A182:AD182"/>
    <mergeCell ref="A183:A184"/>
    <mergeCell ref="B183:AA184"/>
    <mergeCell ref="AB183:AB184"/>
    <mergeCell ref="AC183:AC184"/>
    <mergeCell ref="AD183:AD184"/>
    <mergeCell ref="A187:AD187"/>
    <mergeCell ref="A188:A189"/>
    <mergeCell ref="B188:AA189"/>
    <mergeCell ref="AB188:AB189"/>
    <mergeCell ref="AC188:AC189"/>
    <mergeCell ref="AD188:AD189"/>
    <mergeCell ref="A210:AD210"/>
    <mergeCell ref="A401:AD401"/>
    <mergeCell ref="A402:A403"/>
    <mergeCell ref="B402:AA403"/>
    <mergeCell ref="AB402:AB403"/>
    <mergeCell ref="AC402:AC403"/>
    <mergeCell ref="AD402:AD403"/>
    <mergeCell ref="A409:AD409"/>
    <mergeCell ref="A410:A411"/>
    <mergeCell ref="B410:AA411"/>
    <mergeCell ref="AB410:AB411"/>
    <mergeCell ref="AC410:AC411"/>
    <mergeCell ref="AD410:AD411"/>
    <mergeCell ref="B390:AD390"/>
    <mergeCell ref="A391:A392"/>
    <mergeCell ref="B391:AA392"/>
    <mergeCell ref="AB391:AB392"/>
    <mergeCell ref="AC391:AC392"/>
    <mergeCell ref="AD391:AD392"/>
    <mergeCell ref="A395:AD395"/>
    <mergeCell ref="B396:AD396"/>
    <mergeCell ref="A397:A398"/>
    <mergeCell ref="B397:AA398"/>
    <mergeCell ref="AB397:AB398"/>
    <mergeCell ref="AC397:AC398"/>
    <mergeCell ref="AD397:AD398"/>
    <mergeCell ref="A227:AD227"/>
    <mergeCell ref="A228:A229"/>
    <mergeCell ref="B228:AA229"/>
    <mergeCell ref="AB228:AB229"/>
    <mergeCell ref="AC228:AC229"/>
    <mergeCell ref="AD228:AD229"/>
    <mergeCell ref="AB435:AB436"/>
    <mergeCell ref="AC435:AC436"/>
    <mergeCell ref="AD435:AD436"/>
    <mergeCell ref="A438:AD438"/>
    <mergeCell ref="A439:A440"/>
    <mergeCell ref="B439:AA440"/>
    <mergeCell ref="AB439:AB440"/>
    <mergeCell ref="AB443:AB444"/>
    <mergeCell ref="AC443:AC444"/>
    <mergeCell ref="AD443:AD444"/>
    <mergeCell ref="A446:AD446"/>
    <mergeCell ref="AD456:AD457"/>
    <mergeCell ref="A459:AD459"/>
    <mergeCell ref="A447:A448"/>
    <mergeCell ref="B447:AA448"/>
    <mergeCell ref="AB447:AB448"/>
    <mergeCell ref="AC447:AC448"/>
    <mergeCell ref="AD447:AD448"/>
    <mergeCell ref="A450:AD450"/>
    <mergeCell ref="A451:A452"/>
    <mergeCell ref="B443:AA444"/>
    <mergeCell ref="AB456:AB457"/>
    <mergeCell ref="B451:AA452"/>
    <mergeCell ref="AB451:AB452"/>
    <mergeCell ref="AC451:AC452"/>
    <mergeCell ref="AD451:AD452"/>
    <mergeCell ref="A698:AD698"/>
    <mergeCell ref="B468:AD468"/>
    <mergeCell ref="B680:AD680"/>
    <mergeCell ref="A699:A700"/>
    <mergeCell ref="B699:AA700"/>
    <mergeCell ref="AB699:AB700"/>
    <mergeCell ref="AC699:AC700"/>
    <mergeCell ref="AD699:AD700"/>
    <mergeCell ref="A707:AD707"/>
    <mergeCell ref="AC483:AC484"/>
    <mergeCell ref="AD483:AD484"/>
    <mergeCell ref="A487:AD487"/>
    <mergeCell ref="A488:A489"/>
    <mergeCell ref="B488:AA489"/>
    <mergeCell ref="AB488:AB489"/>
    <mergeCell ref="AC488:AC489"/>
    <mergeCell ref="AD488:AD489"/>
    <mergeCell ref="A491:AD491"/>
    <mergeCell ref="A492:A493"/>
    <mergeCell ref="B492:AA493"/>
    <mergeCell ref="AB492:AB493"/>
    <mergeCell ref="AC492:AC493"/>
    <mergeCell ref="AD492:AD493"/>
    <mergeCell ref="A496:AD496"/>
    <mergeCell ref="AD656:AD657"/>
    <mergeCell ref="A545:AD545"/>
    <mergeCell ref="A546:A547"/>
    <mergeCell ref="A514:AD514"/>
    <mergeCell ref="A515:A516"/>
    <mergeCell ref="B515:AA516"/>
    <mergeCell ref="AB515:AB516"/>
    <mergeCell ref="AC515:AC516"/>
    <mergeCell ref="AC762:AC763"/>
    <mergeCell ref="AD762:AD763"/>
    <mergeCell ref="A768:AD768"/>
    <mergeCell ref="A779:AD779"/>
    <mergeCell ref="A780:A781"/>
    <mergeCell ref="B780:AA781"/>
    <mergeCell ref="AB780:AB781"/>
    <mergeCell ref="AC780:AC781"/>
    <mergeCell ref="AD780:AD781"/>
    <mergeCell ref="A769:A770"/>
    <mergeCell ref="B769:AA770"/>
    <mergeCell ref="AB769:AB770"/>
    <mergeCell ref="AC769:AC770"/>
    <mergeCell ref="AD769:AD770"/>
    <mergeCell ref="A772:AD772"/>
    <mergeCell ref="AD773:AD774"/>
    <mergeCell ref="A746:AD746"/>
    <mergeCell ref="A747:A748"/>
    <mergeCell ref="B747:AA748"/>
    <mergeCell ref="AB747:AB748"/>
    <mergeCell ref="AC747:AC748"/>
    <mergeCell ref="AD747:AD748"/>
    <mergeCell ref="A754:AD754"/>
    <mergeCell ref="A755:A756"/>
    <mergeCell ref="B755:AA756"/>
    <mergeCell ref="AB755:AB756"/>
    <mergeCell ref="AC755:AC756"/>
    <mergeCell ref="AD755:AD756"/>
    <mergeCell ref="A721:AD721"/>
    <mergeCell ref="A722:A723"/>
    <mergeCell ref="B722:AA723"/>
    <mergeCell ref="AB722:AB723"/>
    <mergeCell ref="AC722:AC723"/>
    <mergeCell ref="AD722:AD723"/>
    <mergeCell ref="A725:AD725"/>
    <mergeCell ref="A726:A727"/>
    <mergeCell ref="B726:AA727"/>
    <mergeCell ref="AB726:AB727"/>
    <mergeCell ref="AC726:AC727"/>
    <mergeCell ref="AD726:AD727"/>
    <mergeCell ref="A713:AD713"/>
    <mergeCell ref="A714:A715"/>
    <mergeCell ref="B714:AA715"/>
    <mergeCell ref="AB714:AB715"/>
    <mergeCell ref="AC714:AC715"/>
    <mergeCell ref="AD714:AD715"/>
    <mergeCell ref="A799:AD799"/>
    <mergeCell ref="A800:A801"/>
    <mergeCell ref="B800:AA801"/>
    <mergeCell ref="AB800:AB801"/>
    <mergeCell ref="AC800:AC801"/>
    <mergeCell ref="AD800:AD801"/>
    <mergeCell ref="B838:AD838"/>
    <mergeCell ref="A839:A840"/>
    <mergeCell ref="B839:AA840"/>
    <mergeCell ref="AB839:AB840"/>
    <mergeCell ref="AC839:AC840"/>
    <mergeCell ref="AD839:AD840"/>
    <mergeCell ref="A805:A806"/>
    <mergeCell ref="B805:AA806"/>
    <mergeCell ref="AB805:AB806"/>
    <mergeCell ref="AC805:AC806"/>
    <mergeCell ref="AD805:AD806"/>
    <mergeCell ref="A809:AD809"/>
    <mergeCell ref="A823:AD823"/>
    <mergeCell ref="B810:AA811"/>
    <mergeCell ref="AB810:AB811"/>
    <mergeCell ref="AC810:AC811"/>
    <mergeCell ref="AD810:AD811"/>
    <mergeCell ref="A824:A825"/>
    <mergeCell ref="B824:AA825"/>
    <mergeCell ref="AB824:AB825"/>
    <mergeCell ref="AC824:AC825"/>
    <mergeCell ref="AD824:AD825"/>
    <mergeCell ref="A830:AD830"/>
    <mergeCell ref="A831:A832"/>
    <mergeCell ref="B831:AA832"/>
    <mergeCell ref="AB831:AB832"/>
    <mergeCell ref="A873:AD873"/>
    <mergeCell ref="A874:A875"/>
    <mergeCell ref="B874:AA875"/>
    <mergeCell ref="AB874:AB875"/>
    <mergeCell ref="AC874:AC875"/>
    <mergeCell ref="AD874:AD875"/>
    <mergeCell ref="A846:AD846"/>
    <mergeCell ref="A847:A848"/>
    <mergeCell ref="B847:AA848"/>
    <mergeCell ref="AB847:AB848"/>
    <mergeCell ref="AC847:AC848"/>
    <mergeCell ref="AD847:AD848"/>
    <mergeCell ref="A855:AD855"/>
    <mergeCell ref="A850:AD850"/>
    <mergeCell ref="A851:A852"/>
    <mergeCell ref="B851:AA852"/>
    <mergeCell ref="AB851:AB852"/>
    <mergeCell ref="AC851:AC852"/>
    <mergeCell ref="AD851:AD852"/>
    <mergeCell ref="AC843:AC844"/>
    <mergeCell ref="A890:AD890"/>
    <mergeCell ref="A891:A892"/>
    <mergeCell ref="B891:AA892"/>
    <mergeCell ref="AB891:AB892"/>
    <mergeCell ref="AC891:AC892"/>
    <mergeCell ref="AD891:AD892"/>
    <mergeCell ref="A894:AD894"/>
    <mergeCell ref="A895:A896"/>
    <mergeCell ref="B895:AA896"/>
    <mergeCell ref="AB895:AB896"/>
    <mergeCell ref="AC895:AC896"/>
    <mergeCell ref="AD895:AD896"/>
    <mergeCell ref="A877:AD877"/>
    <mergeCell ref="B878:AD878"/>
    <mergeCell ref="A883:A884"/>
    <mergeCell ref="B883:AA884"/>
    <mergeCell ref="AB883:AB884"/>
    <mergeCell ref="AC883:AC884"/>
    <mergeCell ref="AD883:AD884"/>
    <mergeCell ref="A886:AD886"/>
    <mergeCell ref="A887:A888"/>
    <mergeCell ref="B887:AA888"/>
    <mergeCell ref="AB887:AB888"/>
    <mergeCell ref="AC887:AC888"/>
    <mergeCell ref="AD887:AD888"/>
    <mergeCell ref="A869:AD869"/>
    <mergeCell ref="A870:A871"/>
    <mergeCell ref="B870:AA871"/>
    <mergeCell ref="AB870:AB871"/>
    <mergeCell ref="AC870:AC871"/>
    <mergeCell ref="AD870:AD871"/>
    <mergeCell ref="A907:AD907"/>
    <mergeCell ref="A908:A909"/>
    <mergeCell ref="B908:AA909"/>
    <mergeCell ref="AB908:AB909"/>
    <mergeCell ref="AC908:AC909"/>
    <mergeCell ref="AD908:AD909"/>
    <mergeCell ref="A911:AD911"/>
    <mergeCell ref="A912:A913"/>
    <mergeCell ref="B912:AA913"/>
    <mergeCell ref="AB912:AB913"/>
    <mergeCell ref="AC912:AC913"/>
    <mergeCell ref="AD912:AD913"/>
    <mergeCell ref="A899:AD899"/>
    <mergeCell ref="A900:A901"/>
    <mergeCell ref="B900:AA901"/>
    <mergeCell ref="AB900:AB901"/>
    <mergeCell ref="AC900:AC901"/>
    <mergeCell ref="AD900:AD901"/>
    <mergeCell ref="A903:AD903"/>
    <mergeCell ref="A904:A905"/>
    <mergeCell ref="B904:AA905"/>
    <mergeCell ref="AB904:AB905"/>
    <mergeCell ref="AC904:AC905"/>
    <mergeCell ref="AD904:AD905"/>
    <mergeCell ref="A931:AD931"/>
    <mergeCell ref="A932:A933"/>
    <mergeCell ref="B932:AA933"/>
    <mergeCell ref="AB932:AB933"/>
    <mergeCell ref="AC932:AC933"/>
    <mergeCell ref="AD932:AD933"/>
    <mergeCell ref="A935:AD935"/>
    <mergeCell ref="A936:A937"/>
    <mergeCell ref="B936:AA937"/>
    <mergeCell ref="AB936:AB937"/>
    <mergeCell ref="AC936:AC937"/>
    <mergeCell ref="AD936:AD937"/>
    <mergeCell ref="A923:AD923"/>
    <mergeCell ref="A924:A925"/>
    <mergeCell ref="B924:AA925"/>
    <mergeCell ref="AB924:AB925"/>
    <mergeCell ref="AC924:AC925"/>
    <mergeCell ref="AD924:AD925"/>
    <mergeCell ref="A927:AD927"/>
    <mergeCell ref="A928:A929"/>
    <mergeCell ref="B928:AA929"/>
    <mergeCell ref="AB928:AB929"/>
    <mergeCell ref="AC928:AC929"/>
    <mergeCell ref="AD928:AD929"/>
    <mergeCell ref="B963:AA964"/>
    <mergeCell ref="AB963:AB964"/>
    <mergeCell ref="AC963:AC964"/>
    <mergeCell ref="AD963:AD964"/>
    <mergeCell ref="A950:A951"/>
    <mergeCell ref="B950:AA951"/>
    <mergeCell ref="AB950:AB951"/>
    <mergeCell ref="AC950:AC951"/>
    <mergeCell ref="AD950:AD951"/>
    <mergeCell ref="A953:AD953"/>
    <mergeCell ref="A954:A955"/>
    <mergeCell ref="B954:AA955"/>
    <mergeCell ref="AB954:AB955"/>
    <mergeCell ref="AC954:AC955"/>
    <mergeCell ref="AD954:AD955"/>
    <mergeCell ref="A939:AD939"/>
    <mergeCell ref="A940:A941"/>
    <mergeCell ref="B940:AA941"/>
    <mergeCell ref="AB940:AB941"/>
    <mergeCell ref="AC940:AC941"/>
    <mergeCell ref="AD940:AD941"/>
    <mergeCell ref="A943:AD943"/>
    <mergeCell ref="B944:AD944"/>
    <mergeCell ref="A949:AD949"/>
    <mergeCell ref="A945:A946"/>
    <mergeCell ref="B945:AA946"/>
    <mergeCell ref="AB945:AB946"/>
    <mergeCell ref="AC945:AC946"/>
    <mergeCell ref="AD945:AD946"/>
    <mergeCell ref="A966:AD966"/>
    <mergeCell ref="B958:AD958"/>
    <mergeCell ref="B473:AD473"/>
    <mergeCell ref="A474:A475"/>
    <mergeCell ref="B474:AA475"/>
    <mergeCell ref="AB474:AB475"/>
    <mergeCell ref="AC474:AC475"/>
    <mergeCell ref="AD474:AD475"/>
    <mergeCell ref="A478:AD478"/>
    <mergeCell ref="A479:A480"/>
    <mergeCell ref="B479:AA480"/>
    <mergeCell ref="AB479:AB480"/>
    <mergeCell ref="AC479:AC480"/>
    <mergeCell ref="AD479:AD480"/>
    <mergeCell ref="A482:AD482"/>
    <mergeCell ref="A483:A484"/>
    <mergeCell ref="B483:AA484"/>
    <mergeCell ref="AB483:AB484"/>
    <mergeCell ref="B502:AA503"/>
    <mergeCell ref="AB502:AB503"/>
    <mergeCell ref="AC502:AC503"/>
    <mergeCell ref="AD502:AD503"/>
    <mergeCell ref="A505:AD505"/>
    <mergeCell ref="A506:A507"/>
    <mergeCell ref="A957:AD957"/>
    <mergeCell ref="A959:A960"/>
    <mergeCell ref="B959:AA960"/>
    <mergeCell ref="AB959:AB960"/>
    <mergeCell ref="AC959:AC960"/>
    <mergeCell ref="AD959:AD960"/>
    <mergeCell ref="A962:AD962"/>
    <mergeCell ref="A963:A964"/>
    <mergeCell ref="B536:AA537"/>
    <mergeCell ref="AB536:AB537"/>
    <mergeCell ref="AC536:AC537"/>
    <mergeCell ref="AD536:AD537"/>
    <mergeCell ref="A540:AD540"/>
    <mergeCell ref="A541:A542"/>
    <mergeCell ref="B541:AA542"/>
    <mergeCell ref="AB541:AB542"/>
    <mergeCell ref="AC541:AC542"/>
    <mergeCell ref="AD541:AD542"/>
    <mergeCell ref="A524:AD524"/>
    <mergeCell ref="A525:A526"/>
    <mergeCell ref="B525:AA526"/>
    <mergeCell ref="AB525:AB526"/>
    <mergeCell ref="AC525:AC526"/>
    <mergeCell ref="AD525:AD526"/>
    <mergeCell ref="A529:AD529"/>
    <mergeCell ref="A530:A531"/>
    <mergeCell ref="B530:AA531"/>
    <mergeCell ref="AB530:AB531"/>
    <mergeCell ref="AC530:AC531"/>
    <mergeCell ref="AD530:AD531"/>
    <mergeCell ref="A555:AD555"/>
    <mergeCell ref="A556:A557"/>
    <mergeCell ref="B556:AA557"/>
    <mergeCell ref="AB556:AB557"/>
    <mergeCell ref="AC556:AC557"/>
    <mergeCell ref="AD556:AD557"/>
    <mergeCell ref="A560:AD560"/>
    <mergeCell ref="A561:A562"/>
    <mergeCell ref="B561:AA562"/>
    <mergeCell ref="AB561:AB562"/>
    <mergeCell ref="AC561:AC562"/>
    <mergeCell ref="AD561:AD562"/>
    <mergeCell ref="B546:AA547"/>
    <mergeCell ref="AB546:AB547"/>
    <mergeCell ref="AC546:AC547"/>
    <mergeCell ref="AD546:AD547"/>
    <mergeCell ref="A550:AD550"/>
    <mergeCell ref="A551:A552"/>
    <mergeCell ref="B551:AA552"/>
    <mergeCell ref="AB551:AB552"/>
    <mergeCell ref="AC551:AC552"/>
    <mergeCell ref="AD551:AD552"/>
    <mergeCell ref="AC586:AC587"/>
    <mergeCell ref="AD586:AD587"/>
    <mergeCell ref="A564:AD564"/>
    <mergeCell ref="A571:A572"/>
    <mergeCell ref="B571:AA572"/>
    <mergeCell ref="AB571:AB572"/>
    <mergeCell ref="AC571:AC572"/>
    <mergeCell ref="AD571:AD572"/>
    <mergeCell ref="A575:AD575"/>
    <mergeCell ref="A576:A577"/>
    <mergeCell ref="B576:AA577"/>
    <mergeCell ref="AB576:AB577"/>
    <mergeCell ref="AC576:AC577"/>
    <mergeCell ref="AD576:AD577"/>
    <mergeCell ref="A600:AD600"/>
    <mergeCell ref="A601:A602"/>
    <mergeCell ref="B601:AA602"/>
    <mergeCell ref="AB601:AB602"/>
    <mergeCell ref="AC601:AC602"/>
    <mergeCell ref="AD601:AD602"/>
    <mergeCell ref="AD581:AD582"/>
    <mergeCell ref="A585:AD585"/>
    <mergeCell ref="A586:A587"/>
    <mergeCell ref="B586:AA587"/>
    <mergeCell ref="AB586:AB587"/>
    <mergeCell ref="A605:AD605"/>
    <mergeCell ref="A606:A607"/>
    <mergeCell ref="B606:AA607"/>
    <mergeCell ref="AB606:AB607"/>
    <mergeCell ref="AC606:AC607"/>
    <mergeCell ref="AD606:AD607"/>
    <mergeCell ref="A590:AD590"/>
    <mergeCell ref="A591:A592"/>
    <mergeCell ref="B591:AA592"/>
    <mergeCell ref="AB591:AB592"/>
    <mergeCell ref="AC591:AC592"/>
    <mergeCell ref="AD591:AD592"/>
    <mergeCell ref="A595:AD595"/>
    <mergeCell ref="A596:A597"/>
    <mergeCell ref="B596:AA597"/>
    <mergeCell ref="AB596:AB597"/>
    <mergeCell ref="AC596:AC597"/>
    <mergeCell ref="AD596:AD597"/>
    <mergeCell ref="A620:AD620"/>
    <mergeCell ref="B621:AA622"/>
    <mergeCell ref="AB621:AB622"/>
    <mergeCell ref="AC621:AC622"/>
    <mergeCell ref="AD621:AD622"/>
    <mergeCell ref="A625:AD625"/>
    <mergeCell ref="A626:A627"/>
    <mergeCell ref="B626:AA627"/>
    <mergeCell ref="AB626:AB627"/>
    <mergeCell ref="AC626:AC627"/>
    <mergeCell ref="AD626:AD627"/>
    <mergeCell ref="A610:AD610"/>
    <mergeCell ref="A611:A612"/>
    <mergeCell ref="B611:AA612"/>
    <mergeCell ref="AB611:AB612"/>
    <mergeCell ref="AC611:AC612"/>
    <mergeCell ref="AD611:AD612"/>
    <mergeCell ref="A615:AD615"/>
    <mergeCell ref="A616:A617"/>
    <mergeCell ref="B616:AA617"/>
    <mergeCell ref="AB616:AB617"/>
    <mergeCell ref="AC616:AC617"/>
    <mergeCell ref="AD616:AD617"/>
    <mergeCell ref="A650:AD650"/>
    <mergeCell ref="A651:A652"/>
    <mergeCell ref="B651:AA652"/>
    <mergeCell ref="AB651:AB652"/>
    <mergeCell ref="AC651:AC652"/>
    <mergeCell ref="AD651:AD652"/>
    <mergeCell ref="A655:AD655"/>
    <mergeCell ref="A630:AD630"/>
    <mergeCell ref="A636:A637"/>
    <mergeCell ref="B636:AA637"/>
    <mergeCell ref="AB636:AB637"/>
    <mergeCell ref="AC636:AC637"/>
    <mergeCell ref="AD636:AD637"/>
    <mergeCell ref="A640:AD640"/>
    <mergeCell ref="A646:A647"/>
    <mergeCell ref="B646:AA647"/>
    <mergeCell ref="AB646:AB647"/>
    <mergeCell ref="AC646:AC647"/>
    <mergeCell ref="AD646:AD647"/>
    <mergeCell ref="A236:AD236"/>
    <mergeCell ref="A243:A244"/>
    <mergeCell ref="B243:AA244"/>
    <mergeCell ref="AB243:AB244"/>
    <mergeCell ref="AC243:AC244"/>
    <mergeCell ref="AD243:AD244"/>
    <mergeCell ref="B215:AD215"/>
    <mergeCell ref="A216:A217"/>
    <mergeCell ref="B216:AA217"/>
    <mergeCell ref="AB216:AB217"/>
    <mergeCell ref="AC216:AC217"/>
    <mergeCell ref="AD216:AD217"/>
    <mergeCell ref="A221:AD221"/>
    <mergeCell ref="A222:A223"/>
    <mergeCell ref="B222:AA223"/>
    <mergeCell ref="AB222:AB223"/>
    <mergeCell ref="AC222:AC223"/>
    <mergeCell ref="AD222:AD223"/>
    <mergeCell ref="A237:A238"/>
    <mergeCell ref="B237:AA238"/>
    <mergeCell ref="AB237:AB238"/>
    <mergeCell ref="AC237:AC238"/>
    <mergeCell ref="AD237:AD238"/>
    <mergeCell ref="A242:AD242"/>
    <mergeCell ref="A275:AD275"/>
    <mergeCell ref="A276:A277"/>
    <mergeCell ref="B276:AA277"/>
    <mergeCell ref="AB276:AB277"/>
    <mergeCell ref="AC276:AC277"/>
    <mergeCell ref="AD276:AD277"/>
    <mergeCell ref="A284:AD284"/>
    <mergeCell ref="A285:A286"/>
    <mergeCell ref="B285:AA286"/>
    <mergeCell ref="AB285:AB286"/>
    <mergeCell ref="AC285:AC286"/>
    <mergeCell ref="AD285:AD286"/>
    <mergeCell ref="A251:AD251"/>
    <mergeCell ref="A252:A253"/>
    <mergeCell ref="B252:AA253"/>
    <mergeCell ref="AB252:AB253"/>
    <mergeCell ref="AC252:AC253"/>
    <mergeCell ref="AD252:AD253"/>
    <mergeCell ref="A263:AD263"/>
    <mergeCell ref="A264:A265"/>
    <mergeCell ref="B264:AA265"/>
    <mergeCell ref="AB264:AB265"/>
    <mergeCell ref="AC264:AC265"/>
    <mergeCell ref="AD264:AD265"/>
    <mergeCell ref="A314:AD314"/>
    <mergeCell ref="A315:A316"/>
    <mergeCell ref="B315:AA316"/>
    <mergeCell ref="AB315:AB316"/>
    <mergeCell ref="AC315:AC316"/>
    <mergeCell ref="AD315:AD316"/>
    <mergeCell ref="A321:AD321"/>
    <mergeCell ref="A322:A323"/>
    <mergeCell ref="B322:AA323"/>
    <mergeCell ref="AB322:AB323"/>
    <mergeCell ref="AC322:AC323"/>
    <mergeCell ref="AD322:AD323"/>
    <mergeCell ref="A290:AD290"/>
    <mergeCell ref="A291:A292"/>
    <mergeCell ref="B291:AA292"/>
    <mergeCell ref="AB291:AB292"/>
    <mergeCell ref="AC291:AC292"/>
    <mergeCell ref="AD291:AD292"/>
    <mergeCell ref="A302:AD302"/>
    <mergeCell ref="A303:A304"/>
    <mergeCell ref="B303:AA304"/>
    <mergeCell ref="AB303:AB304"/>
    <mergeCell ref="AC303:AC304"/>
    <mergeCell ref="AD303:AD304"/>
    <mergeCell ref="A339:AD339"/>
    <mergeCell ref="A340:A341"/>
    <mergeCell ref="B340:AA341"/>
    <mergeCell ref="AB340:AB341"/>
    <mergeCell ref="AC340:AC341"/>
    <mergeCell ref="AD340:AD341"/>
    <mergeCell ref="A343:AD343"/>
    <mergeCell ref="A344:A345"/>
    <mergeCell ref="B344:AA345"/>
    <mergeCell ref="AB344:AB345"/>
    <mergeCell ref="AC344:AC345"/>
    <mergeCell ref="AD344:AD345"/>
    <mergeCell ref="A328:AD328"/>
    <mergeCell ref="A329:A330"/>
    <mergeCell ref="B329:AA330"/>
    <mergeCell ref="AB329:AB330"/>
    <mergeCell ref="AC329:AC330"/>
    <mergeCell ref="AD329:AD330"/>
    <mergeCell ref="A335:AD335"/>
    <mergeCell ref="A336:A337"/>
    <mergeCell ref="B336:AA337"/>
    <mergeCell ref="AB336:AB337"/>
    <mergeCell ref="AC336:AC337"/>
    <mergeCell ref="AD336:AD337"/>
    <mergeCell ref="A362:AD362"/>
    <mergeCell ref="A363:A364"/>
    <mergeCell ref="B363:AA364"/>
    <mergeCell ref="AB363:AB364"/>
    <mergeCell ref="AC363:AC364"/>
    <mergeCell ref="AD363:AD364"/>
    <mergeCell ref="A369:AD369"/>
    <mergeCell ref="A349:AD349"/>
    <mergeCell ref="A350:A351"/>
    <mergeCell ref="B350:AA351"/>
    <mergeCell ref="AB350:AB351"/>
    <mergeCell ref="AC350:AC351"/>
    <mergeCell ref="AD350:AD351"/>
    <mergeCell ref="A355:AD355"/>
    <mergeCell ref="A356:A357"/>
    <mergeCell ref="B356:AA357"/>
    <mergeCell ref="AB356:AB357"/>
    <mergeCell ref="AC356:AC357"/>
    <mergeCell ref="AD356:AD357"/>
    <mergeCell ref="AD386:AD387"/>
    <mergeCell ref="A389:AD389"/>
    <mergeCell ref="A378:A379"/>
    <mergeCell ref="B378:AA379"/>
    <mergeCell ref="AB378:AB379"/>
    <mergeCell ref="AC378:AC379"/>
    <mergeCell ref="AD378:AD379"/>
    <mergeCell ref="A381:AD381"/>
    <mergeCell ref="A370:A371"/>
    <mergeCell ref="B370:AA371"/>
    <mergeCell ref="AB370:AB371"/>
    <mergeCell ref="AC370:AC371"/>
    <mergeCell ref="AD370:AD371"/>
    <mergeCell ref="A373:AD373"/>
    <mergeCell ref="A374:A375"/>
    <mergeCell ref="B374:AA375"/>
    <mergeCell ref="AB374:AB375"/>
    <mergeCell ref="AC374:AC375"/>
    <mergeCell ref="AD374:AD375"/>
    <mergeCell ref="A377:AD377"/>
    <mergeCell ref="A382:A383"/>
    <mergeCell ref="B382:AA383"/>
    <mergeCell ref="AB382:AB383"/>
    <mergeCell ref="AC382:AC383"/>
    <mergeCell ref="AD382:AD383"/>
    <mergeCell ref="A385:AD385"/>
    <mergeCell ref="A386:A387"/>
    <mergeCell ref="B386:AA387"/>
    <mergeCell ref="AB386:AB387"/>
    <mergeCell ref="AC386:AC387"/>
  </mergeCells>
  <phoneticPr fontId="4" type="noConversion"/>
  <pageMargins left="0.25" right="0.25" top="0.75" bottom="0.75" header="0.3" footer="0.3"/>
  <pageSetup paperSize="9" scale="46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1"/>
  <sheetViews>
    <sheetView view="pageBreakPreview" zoomScale="90" zoomScaleNormal="90" zoomScaleSheetLayoutView="90" workbookViewId="0">
      <selection activeCell="D22" sqref="D22"/>
    </sheetView>
  </sheetViews>
  <sheetFormatPr defaultRowHeight="15" x14ac:dyDescent="0.25"/>
  <cols>
    <col min="1" max="1" width="23.140625" style="8" bestFit="1" customWidth="1"/>
    <col min="2" max="2" width="11.7109375" style="8" bestFit="1" customWidth="1"/>
    <col min="3" max="3" width="10.42578125" style="8" bestFit="1" customWidth="1"/>
    <col min="4" max="4" width="89.28515625" style="11" customWidth="1"/>
    <col min="5" max="5" width="26" style="8" bestFit="1" customWidth="1"/>
    <col min="6" max="6" width="8.5703125" style="10" bestFit="1" customWidth="1"/>
    <col min="7" max="7" width="11.5703125" style="33" bestFit="1" customWidth="1"/>
    <col min="8" max="8" width="12.7109375" style="8" bestFit="1" customWidth="1"/>
    <col min="9" max="9" width="13.85546875" style="8" bestFit="1" customWidth="1"/>
    <col min="10" max="10" width="4.7109375" style="8" customWidth="1"/>
    <col min="11" max="250" width="9.140625" style="8"/>
    <col min="251" max="251" width="22.85546875" style="8" customWidth="1"/>
    <col min="252" max="252" width="18" style="8" customWidth="1"/>
    <col min="253" max="253" width="9" style="8" customWidth="1"/>
    <col min="254" max="254" width="65" style="8" customWidth="1"/>
    <col min="255" max="255" width="13.7109375" style="8" customWidth="1"/>
    <col min="256" max="256" width="9.140625" style="8"/>
    <col min="257" max="257" width="13.42578125" style="8" customWidth="1"/>
    <col min="258" max="258" width="11.42578125" style="8" customWidth="1"/>
    <col min="259" max="259" width="17" style="8" customWidth="1"/>
    <col min="260" max="260" width="14" style="8" customWidth="1"/>
    <col min="261" max="261" width="12.85546875" style="8" customWidth="1"/>
    <col min="262" max="262" width="14.5703125" style="8" customWidth="1"/>
    <col min="263" max="263" width="36.5703125" style="8" customWidth="1"/>
    <col min="264" max="264" width="35.140625" style="8" customWidth="1"/>
    <col min="265" max="265" width="45.140625" style="8" customWidth="1"/>
    <col min="266" max="506" width="9.140625" style="8"/>
    <col min="507" max="507" width="22.85546875" style="8" customWidth="1"/>
    <col min="508" max="508" width="18" style="8" customWidth="1"/>
    <col min="509" max="509" width="9" style="8" customWidth="1"/>
    <col min="510" max="510" width="65" style="8" customWidth="1"/>
    <col min="511" max="511" width="13.7109375" style="8" customWidth="1"/>
    <col min="512" max="512" width="9.140625" style="8"/>
    <col min="513" max="513" width="13.42578125" style="8" customWidth="1"/>
    <col min="514" max="514" width="11.42578125" style="8" customWidth="1"/>
    <col min="515" max="515" width="17" style="8" customWidth="1"/>
    <col min="516" max="516" width="14" style="8" customWidth="1"/>
    <col min="517" max="517" width="12.85546875" style="8" customWidth="1"/>
    <col min="518" max="518" width="14.5703125" style="8" customWidth="1"/>
    <col min="519" max="519" width="36.5703125" style="8" customWidth="1"/>
    <col min="520" max="520" width="35.140625" style="8" customWidth="1"/>
    <col min="521" max="521" width="45.140625" style="8" customWidth="1"/>
    <col min="522" max="762" width="9.140625" style="8"/>
    <col min="763" max="763" width="22.85546875" style="8" customWidth="1"/>
    <col min="764" max="764" width="18" style="8" customWidth="1"/>
    <col min="765" max="765" width="9" style="8" customWidth="1"/>
    <col min="766" max="766" width="65" style="8" customWidth="1"/>
    <col min="767" max="767" width="13.7109375" style="8" customWidth="1"/>
    <col min="768" max="768" width="9.140625" style="8"/>
    <col min="769" max="769" width="13.42578125" style="8" customWidth="1"/>
    <col min="770" max="770" width="11.42578125" style="8" customWidth="1"/>
    <col min="771" max="771" width="17" style="8" customWidth="1"/>
    <col min="772" max="772" width="14" style="8" customWidth="1"/>
    <col min="773" max="773" width="12.85546875" style="8" customWidth="1"/>
    <col min="774" max="774" width="14.5703125" style="8" customWidth="1"/>
    <col min="775" max="775" width="36.5703125" style="8" customWidth="1"/>
    <col min="776" max="776" width="35.140625" style="8" customWidth="1"/>
    <col min="777" max="777" width="45.140625" style="8" customWidth="1"/>
    <col min="778" max="1018" width="9.140625" style="8"/>
    <col min="1019" max="1019" width="22.85546875" style="8" customWidth="1"/>
    <col min="1020" max="1020" width="18" style="8" customWidth="1"/>
    <col min="1021" max="1021" width="9" style="8" customWidth="1"/>
    <col min="1022" max="1022" width="65" style="8" customWidth="1"/>
    <col min="1023" max="1023" width="13.7109375" style="8" customWidth="1"/>
    <col min="1024" max="1024" width="9.140625" style="8"/>
    <col min="1025" max="1025" width="13.42578125" style="8" customWidth="1"/>
    <col min="1026" max="1026" width="11.42578125" style="8" customWidth="1"/>
    <col min="1027" max="1027" width="17" style="8" customWidth="1"/>
    <col min="1028" max="1028" width="14" style="8" customWidth="1"/>
    <col min="1029" max="1029" width="12.85546875" style="8" customWidth="1"/>
    <col min="1030" max="1030" width="14.5703125" style="8" customWidth="1"/>
    <col min="1031" max="1031" width="36.5703125" style="8" customWidth="1"/>
    <col min="1032" max="1032" width="35.140625" style="8" customWidth="1"/>
    <col min="1033" max="1033" width="45.140625" style="8" customWidth="1"/>
    <col min="1034" max="1274" width="9.140625" style="8"/>
    <col min="1275" max="1275" width="22.85546875" style="8" customWidth="1"/>
    <col min="1276" max="1276" width="18" style="8" customWidth="1"/>
    <col min="1277" max="1277" width="9" style="8" customWidth="1"/>
    <col min="1278" max="1278" width="65" style="8" customWidth="1"/>
    <col min="1279" max="1279" width="13.7109375" style="8" customWidth="1"/>
    <col min="1280" max="1280" width="9.140625" style="8"/>
    <col min="1281" max="1281" width="13.42578125" style="8" customWidth="1"/>
    <col min="1282" max="1282" width="11.42578125" style="8" customWidth="1"/>
    <col min="1283" max="1283" width="17" style="8" customWidth="1"/>
    <col min="1284" max="1284" width="14" style="8" customWidth="1"/>
    <col min="1285" max="1285" width="12.85546875" style="8" customWidth="1"/>
    <col min="1286" max="1286" width="14.5703125" style="8" customWidth="1"/>
    <col min="1287" max="1287" width="36.5703125" style="8" customWidth="1"/>
    <col min="1288" max="1288" width="35.140625" style="8" customWidth="1"/>
    <col min="1289" max="1289" width="45.140625" style="8" customWidth="1"/>
    <col min="1290" max="1530" width="9.140625" style="8"/>
    <col min="1531" max="1531" width="22.85546875" style="8" customWidth="1"/>
    <col min="1532" max="1532" width="18" style="8" customWidth="1"/>
    <col min="1533" max="1533" width="9" style="8" customWidth="1"/>
    <col min="1534" max="1534" width="65" style="8" customWidth="1"/>
    <col min="1535" max="1535" width="13.7109375" style="8" customWidth="1"/>
    <col min="1536" max="1536" width="9.140625" style="8"/>
    <col min="1537" max="1537" width="13.42578125" style="8" customWidth="1"/>
    <col min="1538" max="1538" width="11.42578125" style="8" customWidth="1"/>
    <col min="1539" max="1539" width="17" style="8" customWidth="1"/>
    <col min="1540" max="1540" width="14" style="8" customWidth="1"/>
    <col min="1541" max="1541" width="12.85546875" style="8" customWidth="1"/>
    <col min="1542" max="1542" width="14.5703125" style="8" customWidth="1"/>
    <col min="1543" max="1543" width="36.5703125" style="8" customWidth="1"/>
    <col min="1544" max="1544" width="35.140625" style="8" customWidth="1"/>
    <col min="1545" max="1545" width="45.140625" style="8" customWidth="1"/>
    <col min="1546" max="1786" width="9.140625" style="8"/>
    <col min="1787" max="1787" width="22.85546875" style="8" customWidth="1"/>
    <col min="1788" max="1788" width="18" style="8" customWidth="1"/>
    <col min="1789" max="1789" width="9" style="8" customWidth="1"/>
    <col min="1790" max="1790" width="65" style="8" customWidth="1"/>
    <col min="1791" max="1791" width="13.7109375" style="8" customWidth="1"/>
    <col min="1792" max="1792" width="9.140625" style="8"/>
    <col min="1793" max="1793" width="13.42578125" style="8" customWidth="1"/>
    <col min="1794" max="1794" width="11.42578125" style="8" customWidth="1"/>
    <col min="1795" max="1795" width="17" style="8" customWidth="1"/>
    <col min="1796" max="1796" width="14" style="8" customWidth="1"/>
    <col min="1797" max="1797" width="12.85546875" style="8" customWidth="1"/>
    <col min="1798" max="1798" width="14.5703125" style="8" customWidth="1"/>
    <col min="1799" max="1799" width="36.5703125" style="8" customWidth="1"/>
    <col min="1800" max="1800" width="35.140625" style="8" customWidth="1"/>
    <col min="1801" max="1801" width="45.140625" style="8" customWidth="1"/>
    <col min="1802" max="2042" width="9.140625" style="8"/>
    <col min="2043" max="2043" width="22.85546875" style="8" customWidth="1"/>
    <col min="2044" max="2044" width="18" style="8" customWidth="1"/>
    <col min="2045" max="2045" width="9" style="8" customWidth="1"/>
    <col min="2046" max="2046" width="65" style="8" customWidth="1"/>
    <col min="2047" max="2047" width="13.7109375" style="8" customWidth="1"/>
    <col min="2048" max="2048" width="9.140625" style="8"/>
    <col min="2049" max="2049" width="13.42578125" style="8" customWidth="1"/>
    <col min="2050" max="2050" width="11.42578125" style="8" customWidth="1"/>
    <col min="2051" max="2051" width="17" style="8" customWidth="1"/>
    <col min="2052" max="2052" width="14" style="8" customWidth="1"/>
    <col min="2053" max="2053" width="12.85546875" style="8" customWidth="1"/>
    <col min="2054" max="2054" width="14.5703125" style="8" customWidth="1"/>
    <col min="2055" max="2055" width="36.5703125" style="8" customWidth="1"/>
    <col min="2056" max="2056" width="35.140625" style="8" customWidth="1"/>
    <col min="2057" max="2057" width="45.140625" style="8" customWidth="1"/>
    <col min="2058" max="2298" width="9.140625" style="8"/>
    <col min="2299" max="2299" width="22.85546875" style="8" customWidth="1"/>
    <col min="2300" max="2300" width="18" style="8" customWidth="1"/>
    <col min="2301" max="2301" width="9" style="8" customWidth="1"/>
    <col min="2302" max="2302" width="65" style="8" customWidth="1"/>
    <col min="2303" max="2303" width="13.7109375" style="8" customWidth="1"/>
    <col min="2304" max="2304" width="9.140625" style="8"/>
    <col min="2305" max="2305" width="13.42578125" style="8" customWidth="1"/>
    <col min="2306" max="2306" width="11.42578125" style="8" customWidth="1"/>
    <col min="2307" max="2307" width="17" style="8" customWidth="1"/>
    <col min="2308" max="2308" width="14" style="8" customWidth="1"/>
    <col min="2309" max="2309" width="12.85546875" style="8" customWidth="1"/>
    <col min="2310" max="2310" width="14.5703125" style="8" customWidth="1"/>
    <col min="2311" max="2311" width="36.5703125" style="8" customWidth="1"/>
    <col min="2312" max="2312" width="35.140625" style="8" customWidth="1"/>
    <col min="2313" max="2313" width="45.140625" style="8" customWidth="1"/>
    <col min="2314" max="2554" width="9.140625" style="8"/>
    <col min="2555" max="2555" width="22.85546875" style="8" customWidth="1"/>
    <col min="2556" max="2556" width="18" style="8" customWidth="1"/>
    <col min="2557" max="2557" width="9" style="8" customWidth="1"/>
    <col min="2558" max="2558" width="65" style="8" customWidth="1"/>
    <col min="2559" max="2559" width="13.7109375" style="8" customWidth="1"/>
    <col min="2560" max="2560" width="9.140625" style="8"/>
    <col min="2561" max="2561" width="13.42578125" style="8" customWidth="1"/>
    <col min="2562" max="2562" width="11.42578125" style="8" customWidth="1"/>
    <col min="2563" max="2563" width="17" style="8" customWidth="1"/>
    <col min="2564" max="2564" width="14" style="8" customWidth="1"/>
    <col min="2565" max="2565" width="12.85546875" style="8" customWidth="1"/>
    <col min="2566" max="2566" width="14.5703125" style="8" customWidth="1"/>
    <col min="2567" max="2567" width="36.5703125" style="8" customWidth="1"/>
    <col min="2568" max="2568" width="35.140625" style="8" customWidth="1"/>
    <col min="2569" max="2569" width="45.140625" style="8" customWidth="1"/>
    <col min="2570" max="2810" width="9.140625" style="8"/>
    <col min="2811" max="2811" width="22.85546875" style="8" customWidth="1"/>
    <col min="2812" max="2812" width="18" style="8" customWidth="1"/>
    <col min="2813" max="2813" width="9" style="8" customWidth="1"/>
    <col min="2814" max="2814" width="65" style="8" customWidth="1"/>
    <col min="2815" max="2815" width="13.7109375" style="8" customWidth="1"/>
    <col min="2816" max="2816" width="9.140625" style="8"/>
    <col min="2817" max="2817" width="13.42578125" style="8" customWidth="1"/>
    <col min="2818" max="2818" width="11.42578125" style="8" customWidth="1"/>
    <col min="2819" max="2819" width="17" style="8" customWidth="1"/>
    <col min="2820" max="2820" width="14" style="8" customWidth="1"/>
    <col min="2821" max="2821" width="12.85546875" style="8" customWidth="1"/>
    <col min="2822" max="2822" width="14.5703125" style="8" customWidth="1"/>
    <col min="2823" max="2823" width="36.5703125" style="8" customWidth="1"/>
    <col min="2824" max="2824" width="35.140625" style="8" customWidth="1"/>
    <col min="2825" max="2825" width="45.140625" style="8" customWidth="1"/>
    <col min="2826" max="3066" width="9.140625" style="8"/>
    <col min="3067" max="3067" width="22.85546875" style="8" customWidth="1"/>
    <col min="3068" max="3068" width="18" style="8" customWidth="1"/>
    <col min="3069" max="3069" width="9" style="8" customWidth="1"/>
    <col min="3070" max="3070" width="65" style="8" customWidth="1"/>
    <col min="3071" max="3071" width="13.7109375" style="8" customWidth="1"/>
    <col min="3072" max="3072" width="9.140625" style="8"/>
    <col min="3073" max="3073" width="13.42578125" style="8" customWidth="1"/>
    <col min="3074" max="3074" width="11.42578125" style="8" customWidth="1"/>
    <col min="3075" max="3075" width="17" style="8" customWidth="1"/>
    <col min="3076" max="3076" width="14" style="8" customWidth="1"/>
    <col min="3077" max="3077" width="12.85546875" style="8" customWidth="1"/>
    <col min="3078" max="3078" width="14.5703125" style="8" customWidth="1"/>
    <col min="3079" max="3079" width="36.5703125" style="8" customWidth="1"/>
    <col min="3080" max="3080" width="35.140625" style="8" customWidth="1"/>
    <col min="3081" max="3081" width="45.140625" style="8" customWidth="1"/>
    <col min="3082" max="3322" width="9.140625" style="8"/>
    <col min="3323" max="3323" width="22.85546875" style="8" customWidth="1"/>
    <col min="3324" max="3324" width="18" style="8" customWidth="1"/>
    <col min="3325" max="3325" width="9" style="8" customWidth="1"/>
    <col min="3326" max="3326" width="65" style="8" customWidth="1"/>
    <col min="3327" max="3327" width="13.7109375" style="8" customWidth="1"/>
    <col min="3328" max="3328" width="9.140625" style="8"/>
    <col min="3329" max="3329" width="13.42578125" style="8" customWidth="1"/>
    <col min="3330" max="3330" width="11.42578125" style="8" customWidth="1"/>
    <col min="3331" max="3331" width="17" style="8" customWidth="1"/>
    <col min="3332" max="3332" width="14" style="8" customWidth="1"/>
    <col min="3333" max="3333" width="12.85546875" style="8" customWidth="1"/>
    <col min="3334" max="3334" width="14.5703125" style="8" customWidth="1"/>
    <col min="3335" max="3335" width="36.5703125" style="8" customWidth="1"/>
    <col min="3336" max="3336" width="35.140625" style="8" customWidth="1"/>
    <col min="3337" max="3337" width="45.140625" style="8" customWidth="1"/>
    <col min="3338" max="3578" width="9.140625" style="8"/>
    <col min="3579" max="3579" width="22.85546875" style="8" customWidth="1"/>
    <col min="3580" max="3580" width="18" style="8" customWidth="1"/>
    <col min="3581" max="3581" width="9" style="8" customWidth="1"/>
    <col min="3582" max="3582" width="65" style="8" customWidth="1"/>
    <col min="3583" max="3583" width="13.7109375" style="8" customWidth="1"/>
    <col min="3584" max="3584" width="9.140625" style="8"/>
    <col min="3585" max="3585" width="13.42578125" style="8" customWidth="1"/>
    <col min="3586" max="3586" width="11.42578125" style="8" customWidth="1"/>
    <col min="3587" max="3587" width="17" style="8" customWidth="1"/>
    <col min="3588" max="3588" width="14" style="8" customWidth="1"/>
    <col min="3589" max="3589" width="12.85546875" style="8" customWidth="1"/>
    <col min="3590" max="3590" width="14.5703125" style="8" customWidth="1"/>
    <col min="3591" max="3591" width="36.5703125" style="8" customWidth="1"/>
    <col min="3592" max="3592" width="35.140625" style="8" customWidth="1"/>
    <col min="3593" max="3593" width="45.140625" style="8" customWidth="1"/>
    <col min="3594" max="3834" width="9.140625" style="8"/>
    <col min="3835" max="3835" width="22.85546875" style="8" customWidth="1"/>
    <col min="3836" max="3836" width="18" style="8" customWidth="1"/>
    <col min="3837" max="3837" width="9" style="8" customWidth="1"/>
    <col min="3838" max="3838" width="65" style="8" customWidth="1"/>
    <col min="3839" max="3839" width="13.7109375" style="8" customWidth="1"/>
    <col min="3840" max="3840" width="9.140625" style="8"/>
    <col min="3841" max="3841" width="13.42578125" style="8" customWidth="1"/>
    <col min="3842" max="3842" width="11.42578125" style="8" customWidth="1"/>
    <col min="3843" max="3843" width="17" style="8" customWidth="1"/>
    <col min="3844" max="3844" width="14" style="8" customWidth="1"/>
    <col min="3845" max="3845" width="12.85546875" style="8" customWidth="1"/>
    <col min="3846" max="3846" width="14.5703125" style="8" customWidth="1"/>
    <col min="3847" max="3847" width="36.5703125" style="8" customWidth="1"/>
    <col min="3848" max="3848" width="35.140625" style="8" customWidth="1"/>
    <col min="3849" max="3849" width="45.140625" style="8" customWidth="1"/>
    <col min="3850" max="4090" width="9.140625" style="8"/>
    <col min="4091" max="4091" width="22.85546875" style="8" customWidth="1"/>
    <col min="4092" max="4092" width="18" style="8" customWidth="1"/>
    <col min="4093" max="4093" width="9" style="8" customWidth="1"/>
    <col min="4094" max="4094" width="65" style="8" customWidth="1"/>
    <col min="4095" max="4095" width="13.7109375" style="8" customWidth="1"/>
    <col min="4096" max="4096" width="9.140625" style="8"/>
    <col min="4097" max="4097" width="13.42578125" style="8" customWidth="1"/>
    <col min="4098" max="4098" width="11.42578125" style="8" customWidth="1"/>
    <col min="4099" max="4099" width="17" style="8" customWidth="1"/>
    <col min="4100" max="4100" width="14" style="8" customWidth="1"/>
    <col min="4101" max="4101" width="12.85546875" style="8" customWidth="1"/>
    <col min="4102" max="4102" width="14.5703125" style="8" customWidth="1"/>
    <col min="4103" max="4103" width="36.5703125" style="8" customWidth="1"/>
    <col min="4104" max="4104" width="35.140625" style="8" customWidth="1"/>
    <col min="4105" max="4105" width="45.140625" style="8" customWidth="1"/>
    <col min="4106" max="4346" width="9.140625" style="8"/>
    <col min="4347" max="4347" width="22.85546875" style="8" customWidth="1"/>
    <col min="4348" max="4348" width="18" style="8" customWidth="1"/>
    <col min="4349" max="4349" width="9" style="8" customWidth="1"/>
    <col min="4350" max="4350" width="65" style="8" customWidth="1"/>
    <col min="4351" max="4351" width="13.7109375" style="8" customWidth="1"/>
    <col min="4352" max="4352" width="9.140625" style="8"/>
    <col min="4353" max="4353" width="13.42578125" style="8" customWidth="1"/>
    <col min="4354" max="4354" width="11.42578125" style="8" customWidth="1"/>
    <col min="4355" max="4355" width="17" style="8" customWidth="1"/>
    <col min="4356" max="4356" width="14" style="8" customWidth="1"/>
    <col min="4357" max="4357" width="12.85546875" style="8" customWidth="1"/>
    <col min="4358" max="4358" width="14.5703125" style="8" customWidth="1"/>
    <col min="4359" max="4359" width="36.5703125" style="8" customWidth="1"/>
    <col min="4360" max="4360" width="35.140625" style="8" customWidth="1"/>
    <col min="4361" max="4361" width="45.140625" style="8" customWidth="1"/>
    <col min="4362" max="4602" width="9.140625" style="8"/>
    <col min="4603" max="4603" width="22.85546875" style="8" customWidth="1"/>
    <col min="4604" max="4604" width="18" style="8" customWidth="1"/>
    <col min="4605" max="4605" width="9" style="8" customWidth="1"/>
    <col min="4606" max="4606" width="65" style="8" customWidth="1"/>
    <col min="4607" max="4607" width="13.7109375" style="8" customWidth="1"/>
    <col min="4608" max="4608" width="9.140625" style="8"/>
    <col min="4609" max="4609" width="13.42578125" style="8" customWidth="1"/>
    <col min="4610" max="4610" width="11.42578125" style="8" customWidth="1"/>
    <col min="4611" max="4611" width="17" style="8" customWidth="1"/>
    <col min="4612" max="4612" width="14" style="8" customWidth="1"/>
    <col min="4613" max="4613" width="12.85546875" style="8" customWidth="1"/>
    <col min="4614" max="4614" width="14.5703125" style="8" customWidth="1"/>
    <col min="4615" max="4615" width="36.5703125" style="8" customWidth="1"/>
    <col min="4616" max="4616" width="35.140625" style="8" customWidth="1"/>
    <col min="4617" max="4617" width="45.140625" style="8" customWidth="1"/>
    <col min="4618" max="4858" width="9.140625" style="8"/>
    <col min="4859" max="4859" width="22.85546875" style="8" customWidth="1"/>
    <col min="4860" max="4860" width="18" style="8" customWidth="1"/>
    <col min="4861" max="4861" width="9" style="8" customWidth="1"/>
    <col min="4862" max="4862" width="65" style="8" customWidth="1"/>
    <col min="4863" max="4863" width="13.7109375" style="8" customWidth="1"/>
    <col min="4864" max="4864" width="9.140625" style="8"/>
    <col min="4865" max="4865" width="13.42578125" style="8" customWidth="1"/>
    <col min="4866" max="4866" width="11.42578125" style="8" customWidth="1"/>
    <col min="4867" max="4867" width="17" style="8" customWidth="1"/>
    <col min="4868" max="4868" width="14" style="8" customWidth="1"/>
    <col min="4869" max="4869" width="12.85546875" style="8" customWidth="1"/>
    <col min="4870" max="4870" width="14.5703125" style="8" customWidth="1"/>
    <col min="4871" max="4871" width="36.5703125" style="8" customWidth="1"/>
    <col min="4872" max="4872" width="35.140625" style="8" customWidth="1"/>
    <col min="4873" max="4873" width="45.140625" style="8" customWidth="1"/>
    <col min="4874" max="5114" width="9.140625" style="8"/>
    <col min="5115" max="5115" width="22.85546875" style="8" customWidth="1"/>
    <col min="5116" max="5116" width="18" style="8" customWidth="1"/>
    <col min="5117" max="5117" width="9" style="8" customWidth="1"/>
    <col min="5118" max="5118" width="65" style="8" customWidth="1"/>
    <col min="5119" max="5119" width="13.7109375" style="8" customWidth="1"/>
    <col min="5120" max="5120" width="9.140625" style="8"/>
    <col min="5121" max="5121" width="13.42578125" style="8" customWidth="1"/>
    <col min="5122" max="5122" width="11.42578125" style="8" customWidth="1"/>
    <col min="5123" max="5123" width="17" style="8" customWidth="1"/>
    <col min="5124" max="5124" width="14" style="8" customWidth="1"/>
    <col min="5125" max="5125" width="12.85546875" style="8" customWidth="1"/>
    <col min="5126" max="5126" width="14.5703125" style="8" customWidth="1"/>
    <col min="5127" max="5127" width="36.5703125" style="8" customWidth="1"/>
    <col min="5128" max="5128" width="35.140625" style="8" customWidth="1"/>
    <col min="5129" max="5129" width="45.140625" style="8" customWidth="1"/>
    <col min="5130" max="5370" width="9.140625" style="8"/>
    <col min="5371" max="5371" width="22.85546875" style="8" customWidth="1"/>
    <col min="5372" max="5372" width="18" style="8" customWidth="1"/>
    <col min="5373" max="5373" width="9" style="8" customWidth="1"/>
    <col min="5374" max="5374" width="65" style="8" customWidth="1"/>
    <col min="5375" max="5375" width="13.7109375" style="8" customWidth="1"/>
    <col min="5376" max="5376" width="9.140625" style="8"/>
    <col min="5377" max="5377" width="13.42578125" style="8" customWidth="1"/>
    <col min="5378" max="5378" width="11.42578125" style="8" customWidth="1"/>
    <col min="5379" max="5379" width="17" style="8" customWidth="1"/>
    <col min="5380" max="5380" width="14" style="8" customWidth="1"/>
    <col min="5381" max="5381" width="12.85546875" style="8" customWidth="1"/>
    <col min="5382" max="5382" width="14.5703125" style="8" customWidth="1"/>
    <col min="5383" max="5383" width="36.5703125" style="8" customWidth="1"/>
    <col min="5384" max="5384" width="35.140625" style="8" customWidth="1"/>
    <col min="5385" max="5385" width="45.140625" style="8" customWidth="1"/>
    <col min="5386" max="5626" width="9.140625" style="8"/>
    <col min="5627" max="5627" width="22.85546875" style="8" customWidth="1"/>
    <col min="5628" max="5628" width="18" style="8" customWidth="1"/>
    <col min="5629" max="5629" width="9" style="8" customWidth="1"/>
    <col min="5630" max="5630" width="65" style="8" customWidth="1"/>
    <col min="5631" max="5631" width="13.7109375" style="8" customWidth="1"/>
    <col min="5632" max="5632" width="9.140625" style="8"/>
    <col min="5633" max="5633" width="13.42578125" style="8" customWidth="1"/>
    <col min="5634" max="5634" width="11.42578125" style="8" customWidth="1"/>
    <col min="5635" max="5635" width="17" style="8" customWidth="1"/>
    <col min="5636" max="5636" width="14" style="8" customWidth="1"/>
    <col min="5637" max="5637" width="12.85546875" style="8" customWidth="1"/>
    <col min="5638" max="5638" width="14.5703125" style="8" customWidth="1"/>
    <col min="5639" max="5639" width="36.5703125" style="8" customWidth="1"/>
    <col min="5640" max="5640" width="35.140625" style="8" customWidth="1"/>
    <col min="5641" max="5641" width="45.140625" style="8" customWidth="1"/>
    <col min="5642" max="5882" width="9.140625" style="8"/>
    <col min="5883" max="5883" width="22.85546875" style="8" customWidth="1"/>
    <col min="5884" max="5884" width="18" style="8" customWidth="1"/>
    <col min="5885" max="5885" width="9" style="8" customWidth="1"/>
    <col min="5886" max="5886" width="65" style="8" customWidth="1"/>
    <col min="5887" max="5887" width="13.7109375" style="8" customWidth="1"/>
    <col min="5888" max="5888" width="9.140625" style="8"/>
    <col min="5889" max="5889" width="13.42578125" style="8" customWidth="1"/>
    <col min="5890" max="5890" width="11.42578125" style="8" customWidth="1"/>
    <col min="5891" max="5891" width="17" style="8" customWidth="1"/>
    <col min="5892" max="5892" width="14" style="8" customWidth="1"/>
    <col min="5893" max="5893" width="12.85546875" style="8" customWidth="1"/>
    <col min="5894" max="5894" width="14.5703125" style="8" customWidth="1"/>
    <col min="5895" max="5895" width="36.5703125" style="8" customWidth="1"/>
    <col min="5896" max="5896" width="35.140625" style="8" customWidth="1"/>
    <col min="5897" max="5897" width="45.140625" style="8" customWidth="1"/>
    <col min="5898" max="6138" width="9.140625" style="8"/>
    <col min="6139" max="6139" width="22.85546875" style="8" customWidth="1"/>
    <col min="6140" max="6140" width="18" style="8" customWidth="1"/>
    <col min="6141" max="6141" width="9" style="8" customWidth="1"/>
    <col min="6142" max="6142" width="65" style="8" customWidth="1"/>
    <col min="6143" max="6143" width="13.7109375" style="8" customWidth="1"/>
    <col min="6144" max="6144" width="9.140625" style="8"/>
    <col min="6145" max="6145" width="13.42578125" style="8" customWidth="1"/>
    <col min="6146" max="6146" width="11.42578125" style="8" customWidth="1"/>
    <col min="6147" max="6147" width="17" style="8" customWidth="1"/>
    <col min="6148" max="6148" width="14" style="8" customWidth="1"/>
    <col min="6149" max="6149" width="12.85546875" style="8" customWidth="1"/>
    <col min="6150" max="6150" width="14.5703125" style="8" customWidth="1"/>
    <col min="6151" max="6151" width="36.5703125" style="8" customWidth="1"/>
    <col min="6152" max="6152" width="35.140625" style="8" customWidth="1"/>
    <col min="6153" max="6153" width="45.140625" style="8" customWidth="1"/>
    <col min="6154" max="6394" width="9.140625" style="8"/>
    <col min="6395" max="6395" width="22.85546875" style="8" customWidth="1"/>
    <col min="6396" max="6396" width="18" style="8" customWidth="1"/>
    <col min="6397" max="6397" width="9" style="8" customWidth="1"/>
    <col min="6398" max="6398" width="65" style="8" customWidth="1"/>
    <col min="6399" max="6399" width="13.7109375" style="8" customWidth="1"/>
    <col min="6400" max="6400" width="9.140625" style="8"/>
    <col min="6401" max="6401" width="13.42578125" style="8" customWidth="1"/>
    <col min="6402" max="6402" width="11.42578125" style="8" customWidth="1"/>
    <col min="6403" max="6403" width="17" style="8" customWidth="1"/>
    <col min="6404" max="6404" width="14" style="8" customWidth="1"/>
    <col min="6405" max="6405" width="12.85546875" style="8" customWidth="1"/>
    <col min="6406" max="6406" width="14.5703125" style="8" customWidth="1"/>
    <col min="6407" max="6407" width="36.5703125" style="8" customWidth="1"/>
    <col min="6408" max="6408" width="35.140625" style="8" customWidth="1"/>
    <col min="6409" max="6409" width="45.140625" style="8" customWidth="1"/>
    <col min="6410" max="6650" width="9.140625" style="8"/>
    <col min="6651" max="6651" width="22.85546875" style="8" customWidth="1"/>
    <col min="6652" max="6652" width="18" style="8" customWidth="1"/>
    <col min="6653" max="6653" width="9" style="8" customWidth="1"/>
    <col min="6654" max="6654" width="65" style="8" customWidth="1"/>
    <col min="6655" max="6655" width="13.7109375" style="8" customWidth="1"/>
    <col min="6656" max="6656" width="9.140625" style="8"/>
    <col min="6657" max="6657" width="13.42578125" style="8" customWidth="1"/>
    <col min="6658" max="6658" width="11.42578125" style="8" customWidth="1"/>
    <col min="6659" max="6659" width="17" style="8" customWidth="1"/>
    <col min="6660" max="6660" width="14" style="8" customWidth="1"/>
    <col min="6661" max="6661" width="12.85546875" style="8" customWidth="1"/>
    <col min="6662" max="6662" width="14.5703125" style="8" customWidth="1"/>
    <col min="6663" max="6663" width="36.5703125" style="8" customWidth="1"/>
    <col min="6664" max="6664" width="35.140625" style="8" customWidth="1"/>
    <col min="6665" max="6665" width="45.140625" style="8" customWidth="1"/>
    <col min="6666" max="6906" width="9.140625" style="8"/>
    <col min="6907" max="6907" width="22.85546875" style="8" customWidth="1"/>
    <col min="6908" max="6908" width="18" style="8" customWidth="1"/>
    <col min="6909" max="6909" width="9" style="8" customWidth="1"/>
    <col min="6910" max="6910" width="65" style="8" customWidth="1"/>
    <col min="6911" max="6911" width="13.7109375" style="8" customWidth="1"/>
    <col min="6912" max="6912" width="9.140625" style="8"/>
    <col min="6913" max="6913" width="13.42578125" style="8" customWidth="1"/>
    <col min="6914" max="6914" width="11.42578125" style="8" customWidth="1"/>
    <col min="6915" max="6915" width="17" style="8" customWidth="1"/>
    <col min="6916" max="6916" width="14" style="8" customWidth="1"/>
    <col min="6917" max="6917" width="12.85546875" style="8" customWidth="1"/>
    <col min="6918" max="6918" width="14.5703125" style="8" customWidth="1"/>
    <col min="6919" max="6919" width="36.5703125" style="8" customWidth="1"/>
    <col min="6920" max="6920" width="35.140625" style="8" customWidth="1"/>
    <col min="6921" max="6921" width="45.140625" style="8" customWidth="1"/>
    <col min="6922" max="7162" width="9.140625" style="8"/>
    <col min="7163" max="7163" width="22.85546875" style="8" customWidth="1"/>
    <col min="7164" max="7164" width="18" style="8" customWidth="1"/>
    <col min="7165" max="7165" width="9" style="8" customWidth="1"/>
    <col min="7166" max="7166" width="65" style="8" customWidth="1"/>
    <col min="7167" max="7167" width="13.7109375" style="8" customWidth="1"/>
    <col min="7168" max="7168" width="9.140625" style="8"/>
    <col min="7169" max="7169" width="13.42578125" style="8" customWidth="1"/>
    <col min="7170" max="7170" width="11.42578125" style="8" customWidth="1"/>
    <col min="7171" max="7171" width="17" style="8" customWidth="1"/>
    <col min="7172" max="7172" width="14" style="8" customWidth="1"/>
    <col min="7173" max="7173" width="12.85546875" style="8" customWidth="1"/>
    <col min="7174" max="7174" width="14.5703125" style="8" customWidth="1"/>
    <col min="7175" max="7175" width="36.5703125" style="8" customWidth="1"/>
    <col min="7176" max="7176" width="35.140625" style="8" customWidth="1"/>
    <col min="7177" max="7177" width="45.140625" style="8" customWidth="1"/>
    <col min="7178" max="7418" width="9.140625" style="8"/>
    <col min="7419" max="7419" width="22.85546875" style="8" customWidth="1"/>
    <col min="7420" max="7420" width="18" style="8" customWidth="1"/>
    <col min="7421" max="7421" width="9" style="8" customWidth="1"/>
    <col min="7422" max="7422" width="65" style="8" customWidth="1"/>
    <col min="7423" max="7423" width="13.7109375" style="8" customWidth="1"/>
    <col min="7424" max="7424" width="9.140625" style="8"/>
    <col min="7425" max="7425" width="13.42578125" style="8" customWidth="1"/>
    <col min="7426" max="7426" width="11.42578125" style="8" customWidth="1"/>
    <col min="7427" max="7427" width="17" style="8" customWidth="1"/>
    <col min="7428" max="7428" width="14" style="8" customWidth="1"/>
    <col min="7429" max="7429" width="12.85546875" style="8" customWidth="1"/>
    <col min="7430" max="7430" width="14.5703125" style="8" customWidth="1"/>
    <col min="7431" max="7431" width="36.5703125" style="8" customWidth="1"/>
    <col min="7432" max="7432" width="35.140625" style="8" customWidth="1"/>
    <col min="7433" max="7433" width="45.140625" style="8" customWidth="1"/>
    <col min="7434" max="7674" width="9.140625" style="8"/>
    <col min="7675" max="7675" width="22.85546875" style="8" customWidth="1"/>
    <col min="7676" max="7676" width="18" style="8" customWidth="1"/>
    <col min="7677" max="7677" width="9" style="8" customWidth="1"/>
    <col min="7678" max="7678" width="65" style="8" customWidth="1"/>
    <col min="7679" max="7679" width="13.7109375" style="8" customWidth="1"/>
    <col min="7680" max="7680" width="9.140625" style="8"/>
    <col min="7681" max="7681" width="13.42578125" style="8" customWidth="1"/>
    <col min="7682" max="7682" width="11.42578125" style="8" customWidth="1"/>
    <col min="7683" max="7683" width="17" style="8" customWidth="1"/>
    <col min="7684" max="7684" width="14" style="8" customWidth="1"/>
    <col min="7685" max="7685" width="12.85546875" style="8" customWidth="1"/>
    <col min="7686" max="7686" width="14.5703125" style="8" customWidth="1"/>
    <col min="7687" max="7687" width="36.5703125" style="8" customWidth="1"/>
    <col min="7688" max="7688" width="35.140625" style="8" customWidth="1"/>
    <col min="7689" max="7689" width="45.140625" style="8" customWidth="1"/>
    <col min="7690" max="7930" width="9.140625" style="8"/>
    <col min="7931" max="7931" width="22.85546875" style="8" customWidth="1"/>
    <col min="7932" max="7932" width="18" style="8" customWidth="1"/>
    <col min="7933" max="7933" width="9" style="8" customWidth="1"/>
    <col min="7934" max="7934" width="65" style="8" customWidth="1"/>
    <col min="7935" max="7935" width="13.7109375" style="8" customWidth="1"/>
    <col min="7936" max="7936" width="9.140625" style="8"/>
    <col min="7937" max="7937" width="13.42578125" style="8" customWidth="1"/>
    <col min="7938" max="7938" width="11.42578125" style="8" customWidth="1"/>
    <col min="7939" max="7939" width="17" style="8" customWidth="1"/>
    <col min="7940" max="7940" width="14" style="8" customWidth="1"/>
    <col min="7941" max="7941" width="12.85546875" style="8" customWidth="1"/>
    <col min="7942" max="7942" width="14.5703125" style="8" customWidth="1"/>
    <col min="7943" max="7943" width="36.5703125" style="8" customWidth="1"/>
    <col min="7944" max="7944" width="35.140625" style="8" customWidth="1"/>
    <col min="7945" max="7945" width="45.140625" style="8" customWidth="1"/>
    <col min="7946" max="8186" width="9.140625" style="8"/>
    <col min="8187" max="8187" width="22.85546875" style="8" customWidth="1"/>
    <col min="8188" max="8188" width="18" style="8" customWidth="1"/>
    <col min="8189" max="8189" width="9" style="8" customWidth="1"/>
    <col min="8190" max="8190" width="65" style="8" customWidth="1"/>
    <col min="8191" max="8191" width="13.7109375" style="8" customWidth="1"/>
    <col min="8192" max="8192" width="9.140625" style="8"/>
    <col min="8193" max="8193" width="13.42578125" style="8" customWidth="1"/>
    <col min="8194" max="8194" width="11.42578125" style="8" customWidth="1"/>
    <col min="8195" max="8195" width="17" style="8" customWidth="1"/>
    <col min="8196" max="8196" width="14" style="8" customWidth="1"/>
    <col min="8197" max="8197" width="12.85546875" style="8" customWidth="1"/>
    <col min="8198" max="8198" width="14.5703125" style="8" customWidth="1"/>
    <col min="8199" max="8199" width="36.5703125" style="8" customWidth="1"/>
    <col min="8200" max="8200" width="35.140625" style="8" customWidth="1"/>
    <col min="8201" max="8201" width="45.140625" style="8" customWidth="1"/>
    <col min="8202" max="8442" width="9.140625" style="8"/>
    <col min="8443" max="8443" width="22.85546875" style="8" customWidth="1"/>
    <col min="8444" max="8444" width="18" style="8" customWidth="1"/>
    <col min="8445" max="8445" width="9" style="8" customWidth="1"/>
    <col min="8446" max="8446" width="65" style="8" customWidth="1"/>
    <col min="8447" max="8447" width="13.7109375" style="8" customWidth="1"/>
    <col min="8448" max="8448" width="9.140625" style="8"/>
    <col min="8449" max="8449" width="13.42578125" style="8" customWidth="1"/>
    <col min="8450" max="8450" width="11.42578125" style="8" customWidth="1"/>
    <col min="8451" max="8451" width="17" style="8" customWidth="1"/>
    <col min="8452" max="8452" width="14" style="8" customWidth="1"/>
    <col min="8453" max="8453" width="12.85546875" style="8" customWidth="1"/>
    <col min="8454" max="8454" width="14.5703125" style="8" customWidth="1"/>
    <col min="8455" max="8455" width="36.5703125" style="8" customWidth="1"/>
    <col min="8456" max="8456" width="35.140625" style="8" customWidth="1"/>
    <col min="8457" max="8457" width="45.140625" style="8" customWidth="1"/>
    <col min="8458" max="8698" width="9.140625" style="8"/>
    <col min="8699" max="8699" width="22.85546875" style="8" customWidth="1"/>
    <col min="8700" max="8700" width="18" style="8" customWidth="1"/>
    <col min="8701" max="8701" width="9" style="8" customWidth="1"/>
    <col min="8702" max="8702" width="65" style="8" customWidth="1"/>
    <col min="8703" max="8703" width="13.7109375" style="8" customWidth="1"/>
    <col min="8704" max="8704" width="9.140625" style="8"/>
    <col min="8705" max="8705" width="13.42578125" style="8" customWidth="1"/>
    <col min="8706" max="8706" width="11.42578125" style="8" customWidth="1"/>
    <col min="8707" max="8707" width="17" style="8" customWidth="1"/>
    <col min="8708" max="8708" width="14" style="8" customWidth="1"/>
    <col min="8709" max="8709" width="12.85546875" style="8" customWidth="1"/>
    <col min="8710" max="8710" width="14.5703125" style="8" customWidth="1"/>
    <col min="8711" max="8711" width="36.5703125" style="8" customWidth="1"/>
    <col min="8712" max="8712" width="35.140625" style="8" customWidth="1"/>
    <col min="8713" max="8713" width="45.140625" style="8" customWidth="1"/>
    <col min="8714" max="8954" width="9.140625" style="8"/>
    <col min="8955" max="8955" width="22.85546875" style="8" customWidth="1"/>
    <col min="8956" max="8956" width="18" style="8" customWidth="1"/>
    <col min="8957" max="8957" width="9" style="8" customWidth="1"/>
    <col min="8958" max="8958" width="65" style="8" customWidth="1"/>
    <col min="8959" max="8959" width="13.7109375" style="8" customWidth="1"/>
    <col min="8960" max="8960" width="9.140625" style="8"/>
    <col min="8961" max="8961" width="13.42578125" style="8" customWidth="1"/>
    <col min="8962" max="8962" width="11.42578125" style="8" customWidth="1"/>
    <col min="8963" max="8963" width="17" style="8" customWidth="1"/>
    <col min="8964" max="8964" width="14" style="8" customWidth="1"/>
    <col min="8965" max="8965" width="12.85546875" style="8" customWidth="1"/>
    <col min="8966" max="8966" width="14.5703125" style="8" customWidth="1"/>
    <col min="8967" max="8967" width="36.5703125" style="8" customWidth="1"/>
    <col min="8968" max="8968" width="35.140625" style="8" customWidth="1"/>
    <col min="8969" max="8969" width="45.140625" style="8" customWidth="1"/>
    <col min="8970" max="9210" width="9.140625" style="8"/>
    <col min="9211" max="9211" width="22.85546875" style="8" customWidth="1"/>
    <col min="9212" max="9212" width="18" style="8" customWidth="1"/>
    <col min="9213" max="9213" width="9" style="8" customWidth="1"/>
    <col min="9214" max="9214" width="65" style="8" customWidth="1"/>
    <col min="9215" max="9215" width="13.7109375" style="8" customWidth="1"/>
    <col min="9216" max="9216" width="9.140625" style="8"/>
    <col min="9217" max="9217" width="13.42578125" style="8" customWidth="1"/>
    <col min="9218" max="9218" width="11.42578125" style="8" customWidth="1"/>
    <col min="9219" max="9219" width="17" style="8" customWidth="1"/>
    <col min="9220" max="9220" width="14" style="8" customWidth="1"/>
    <col min="9221" max="9221" width="12.85546875" style="8" customWidth="1"/>
    <col min="9222" max="9222" width="14.5703125" style="8" customWidth="1"/>
    <col min="9223" max="9223" width="36.5703125" style="8" customWidth="1"/>
    <col min="9224" max="9224" width="35.140625" style="8" customWidth="1"/>
    <col min="9225" max="9225" width="45.140625" style="8" customWidth="1"/>
    <col min="9226" max="9466" width="9.140625" style="8"/>
    <col min="9467" max="9467" width="22.85546875" style="8" customWidth="1"/>
    <col min="9468" max="9468" width="18" style="8" customWidth="1"/>
    <col min="9469" max="9469" width="9" style="8" customWidth="1"/>
    <col min="9470" max="9470" width="65" style="8" customWidth="1"/>
    <col min="9471" max="9471" width="13.7109375" style="8" customWidth="1"/>
    <col min="9472" max="9472" width="9.140625" style="8"/>
    <col min="9473" max="9473" width="13.42578125" style="8" customWidth="1"/>
    <col min="9474" max="9474" width="11.42578125" style="8" customWidth="1"/>
    <col min="9475" max="9475" width="17" style="8" customWidth="1"/>
    <col min="9476" max="9476" width="14" style="8" customWidth="1"/>
    <col min="9477" max="9477" width="12.85546875" style="8" customWidth="1"/>
    <col min="9478" max="9478" width="14.5703125" style="8" customWidth="1"/>
    <col min="9479" max="9479" width="36.5703125" style="8" customWidth="1"/>
    <col min="9480" max="9480" width="35.140625" style="8" customWidth="1"/>
    <col min="9481" max="9481" width="45.140625" style="8" customWidth="1"/>
    <col min="9482" max="9722" width="9.140625" style="8"/>
    <col min="9723" max="9723" width="22.85546875" style="8" customWidth="1"/>
    <col min="9724" max="9724" width="18" style="8" customWidth="1"/>
    <col min="9725" max="9725" width="9" style="8" customWidth="1"/>
    <col min="9726" max="9726" width="65" style="8" customWidth="1"/>
    <col min="9727" max="9727" width="13.7109375" style="8" customWidth="1"/>
    <col min="9728" max="9728" width="9.140625" style="8"/>
    <col min="9729" max="9729" width="13.42578125" style="8" customWidth="1"/>
    <col min="9730" max="9730" width="11.42578125" style="8" customWidth="1"/>
    <col min="9731" max="9731" width="17" style="8" customWidth="1"/>
    <col min="9732" max="9732" width="14" style="8" customWidth="1"/>
    <col min="9733" max="9733" width="12.85546875" style="8" customWidth="1"/>
    <col min="9734" max="9734" width="14.5703125" style="8" customWidth="1"/>
    <col min="9735" max="9735" width="36.5703125" style="8" customWidth="1"/>
    <col min="9736" max="9736" width="35.140625" style="8" customWidth="1"/>
    <col min="9737" max="9737" width="45.140625" style="8" customWidth="1"/>
    <col min="9738" max="9978" width="9.140625" style="8"/>
    <col min="9979" max="9979" width="22.85546875" style="8" customWidth="1"/>
    <col min="9980" max="9980" width="18" style="8" customWidth="1"/>
    <col min="9981" max="9981" width="9" style="8" customWidth="1"/>
    <col min="9982" max="9982" width="65" style="8" customWidth="1"/>
    <col min="9983" max="9983" width="13.7109375" style="8" customWidth="1"/>
    <col min="9984" max="9984" width="9.140625" style="8"/>
    <col min="9985" max="9985" width="13.42578125" style="8" customWidth="1"/>
    <col min="9986" max="9986" width="11.42578125" style="8" customWidth="1"/>
    <col min="9987" max="9987" width="17" style="8" customWidth="1"/>
    <col min="9988" max="9988" width="14" style="8" customWidth="1"/>
    <col min="9989" max="9989" width="12.85546875" style="8" customWidth="1"/>
    <col min="9990" max="9990" width="14.5703125" style="8" customWidth="1"/>
    <col min="9991" max="9991" width="36.5703125" style="8" customWidth="1"/>
    <col min="9992" max="9992" width="35.140625" style="8" customWidth="1"/>
    <col min="9993" max="9993" width="45.140625" style="8" customWidth="1"/>
    <col min="9994" max="10234" width="9.140625" style="8"/>
    <col min="10235" max="10235" width="22.85546875" style="8" customWidth="1"/>
    <col min="10236" max="10236" width="18" style="8" customWidth="1"/>
    <col min="10237" max="10237" width="9" style="8" customWidth="1"/>
    <col min="10238" max="10238" width="65" style="8" customWidth="1"/>
    <col min="10239" max="10239" width="13.7109375" style="8" customWidth="1"/>
    <col min="10240" max="10240" width="9.140625" style="8"/>
    <col min="10241" max="10241" width="13.42578125" style="8" customWidth="1"/>
    <col min="10242" max="10242" width="11.42578125" style="8" customWidth="1"/>
    <col min="10243" max="10243" width="17" style="8" customWidth="1"/>
    <col min="10244" max="10244" width="14" style="8" customWidth="1"/>
    <col min="10245" max="10245" width="12.85546875" style="8" customWidth="1"/>
    <col min="10246" max="10246" width="14.5703125" style="8" customWidth="1"/>
    <col min="10247" max="10247" width="36.5703125" style="8" customWidth="1"/>
    <col min="10248" max="10248" width="35.140625" style="8" customWidth="1"/>
    <col min="10249" max="10249" width="45.140625" style="8" customWidth="1"/>
    <col min="10250" max="10490" width="9.140625" style="8"/>
    <col min="10491" max="10491" width="22.85546875" style="8" customWidth="1"/>
    <col min="10492" max="10492" width="18" style="8" customWidth="1"/>
    <col min="10493" max="10493" width="9" style="8" customWidth="1"/>
    <col min="10494" max="10494" width="65" style="8" customWidth="1"/>
    <col min="10495" max="10495" width="13.7109375" style="8" customWidth="1"/>
    <col min="10496" max="10496" width="9.140625" style="8"/>
    <col min="10497" max="10497" width="13.42578125" style="8" customWidth="1"/>
    <col min="10498" max="10498" width="11.42578125" style="8" customWidth="1"/>
    <col min="10499" max="10499" width="17" style="8" customWidth="1"/>
    <col min="10500" max="10500" width="14" style="8" customWidth="1"/>
    <col min="10501" max="10501" width="12.85546875" style="8" customWidth="1"/>
    <col min="10502" max="10502" width="14.5703125" style="8" customWidth="1"/>
    <col min="10503" max="10503" width="36.5703125" style="8" customWidth="1"/>
    <col min="10504" max="10504" width="35.140625" style="8" customWidth="1"/>
    <col min="10505" max="10505" width="45.140625" style="8" customWidth="1"/>
    <col min="10506" max="10746" width="9.140625" style="8"/>
    <col min="10747" max="10747" width="22.85546875" style="8" customWidth="1"/>
    <col min="10748" max="10748" width="18" style="8" customWidth="1"/>
    <col min="10749" max="10749" width="9" style="8" customWidth="1"/>
    <col min="10750" max="10750" width="65" style="8" customWidth="1"/>
    <col min="10751" max="10751" width="13.7109375" style="8" customWidth="1"/>
    <col min="10752" max="10752" width="9.140625" style="8"/>
    <col min="10753" max="10753" width="13.42578125" style="8" customWidth="1"/>
    <col min="10754" max="10754" width="11.42578125" style="8" customWidth="1"/>
    <col min="10755" max="10755" width="17" style="8" customWidth="1"/>
    <col min="10756" max="10756" width="14" style="8" customWidth="1"/>
    <col min="10757" max="10757" width="12.85546875" style="8" customWidth="1"/>
    <col min="10758" max="10758" width="14.5703125" style="8" customWidth="1"/>
    <col min="10759" max="10759" width="36.5703125" style="8" customWidth="1"/>
    <col min="10760" max="10760" width="35.140625" style="8" customWidth="1"/>
    <col min="10761" max="10761" width="45.140625" style="8" customWidth="1"/>
    <col min="10762" max="11002" width="9.140625" style="8"/>
    <col min="11003" max="11003" width="22.85546875" style="8" customWidth="1"/>
    <col min="11004" max="11004" width="18" style="8" customWidth="1"/>
    <col min="11005" max="11005" width="9" style="8" customWidth="1"/>
    <col min="11006" max="11006" width="65" style="8" customWidth="1"/>
    <col min="11007" max="11007" width="13.7109375" style="8" customWidth="1"/>
    <col min="11008" max="11008" width="9.140625" style="8"/>
    <col min="11009" max="11009" width="13.42578125" style="8" customWidth="1"/>
    <col min="11010" max="11010" width="11.42578125" style="8" customWidth="1"/>
    <col min="11011" max="11011" width="17" style="8" customWidth="1"/>
    <col min="11012" max="11012" width="14" style="8" customWidth="1"/>
    <col min="11013" max="11013" width="12.85546875" style="8" customWidth="1"/>
    <col min="11014" max="11014" width="14.5703125" style="8" customWidth="1"/>
    <col min="11015" max="11015" width="36.5703125" style="8" customWidth="1"/>
    <col min="11016" max="11016" width="35.140625" style="8" customWidth="1"/>
    <col min="11017" max="11017" width="45.140625" style="8" customWidth="1"/>
    <col min="11018" max="11258" width="9.140625" style="8"/>
    <col min="11259" max="11259" width="22.85546875" style="8" customWidth="1"/>
    <col min="11260" max="11260" width="18" style="8" customWidth="1"/>
    <col min="11261" max="11261" width="9" style="8" customWidth="1"/>
    <col min="11262" max="11262" width="65" style="8" customWidth="1"/>
    <col min="11263" max="11263" width="13.7109375" style="8" customWidth="1"/>
    <col min="11264" max="11264" width="9.140625" style="8"/>
    <col min="11265" max="11265" width="13.42578125" style="8" customWidth="1"/>
    <col min="11266" max="11266" width="11.42578125" style="8" customWidth="1"/>
    <col min="11267" max="11267" width="17" style="8" customWidth="1"/>
    <col min="11268" max="11268" width="14" style="8" customWidth="1"/>
    <col min="11269" max="11269" width="12.85546875" style="8" customWidth="1"/>
    <col min="11270" max="11270" width="14.5703125" style="8" customWidth="1"/>
    <col min="11271" max="11271" width="36.5703125" style="8" customWidth="1"/>
    <col min="11272" max="11272" width="35.140625" style="8" customWidth="1"/>
    <col min="11273" max="11273" width="45.140625" style="8" customWidth="1"/>
    <col min="11274" max="11514" width="9.140625" style="8"/>
    <col min="11515" max="11515" width="22.85546875" style="8" customWidth="1"/>
    <col min="11516" max="11516" width="18" style="8" customWidth="1"/>
    <col min="11517" max="11517" width="9" style="8" customWidth="1"/>
    <col min="11518" max="11518" width="65" style="8" customWidth="1"/>
    <col min="11519" max="11519" width="13.7109375" style="8" customWidth="1"/>
    <col min="11520" max="11520" width="9.140625" style="8"/>
    <col min="11521" max="11521" width="13.42578125" style="8" customWidth="1"/>
    <col min="11522" max="11522" width="11.42578125" style="8" customWidth="1"/>
    <col min="11523" max="11523" width="17" style="8" customWidth="1"/>
    <col min="11524" max="11524" width="14" style="8" customWidth="1"/>
    <col min="11525" max="11525" width="12.85546875" style="8" customWidth="1"/>
    <col min="11526" max="11526" width="14.5703125" style="8" customWidth="1"/>
    <col min="11527" max="11527" width="36.5703125" style="8" customWidth="1"/>
    <col min="11528" max="11528" width="35.140625" style="8" customWidth="1"/>
    <col min="11529" max="11529" width="45.140625" style="8" customWidth="1"/>
    <col min="11530" max="11770" width="9.140625" style="8"/>
    <col min="11771" max="11771" width="22.85546875" style="8" customWidth="1"/>
    <col min="11772" max="11772" width="18" style="8" customWidth="1"/>
    <col min="11773" max="11773" width="9" style="8" customWidth="1"/>
    <col min="11774" max="11774" width="65" style="8" customWidth="1"/>
    <col min="11775" max="11775" width="13.7109375" style="8" customWidth="1"/>
    <col min="11776" max="11776" width="9.140625" style="8"/>
    <col min="11777" max="11777" width="13.42578125" style="8" customWidth="1"/>
    <col min="11778" max="11778" width="11.42578125" style="8" customWidth="1"/>
    <col min="11779" max="11779" width="17" style="8" customWidth="1"/>
    <col min="11780" max="11780" width="14" style="8" customWidth="1"/>
    <col min="11781" max="11781" width="12.85546875" style="8" customWidth="1"/>
    <col min="11782" max="11782" width="14.5703125" style="8" customWidth="1"/>
    <col min="11783" max="11783" width="36.5703125" style="8" customWidth="1"/>
    <col min="11784" max="11784" width="35.140625" style="8" customWidth="1"/>
    <col min="11785" max="11785" width="45.140625" style="8" customWidth="1"/>
    <col min="11786" max="12026" width="9.140625" style="8"/>
    <col min="12027" max="12027" width="22.85546875" style="8" customWidth="1"/>
    <col min="12028" max="12028" width="18" style="8" customWidth="1"/>
    <col min="12029" max="12029" width="9" style="8" customWidth="1"/>
    <col min="12030" max="12030" width="65" style="8" customWidth="1"/>
    <col min="12031" max="12031" width="13.7109375" style="8" customWidth="1"/>
    <col min="12032" max="12032" width="9.140625" style="8"/>
    <col min="12033" max="12033" width="13.42578125" style="8" customWidth="1"/>
    <col min="12034" max="12034" width="11.42578125" style="8" customWidth="1"/>
    <col min="12035" max="12035" width="17" style="8" customWidth="1"/>
    <col min="12036" max="12036" width="14" style="8" customWidth="1"/>
    <col min="12037" max="12037" width="12.85546875" style="8" customWidth="1"/>
    <col min="12038" max="12038" width="14.5703125" style="8" customWidth="1"/>
    <col min="12039" max="12039" width="36.5703125" style="8" customWidth="1"/>
    <col min="12040" max="12040" width="35.140625" style="8" customWidth="1"/>
    <col min="12041" max="12041" width="45.140625" style="8" customWidth="1"/>
    <col min="12042" max="12282" width="9.140625" style="8"/>
    <col min="12283" max="12283" width="22.85546875" style="8" customWidth="1"/>
    <col min="12284" max="12284" width="18" style="8" customWidth="1"/>
    <col min="12285" max="12285" width="9" style="8" customWidth="1"/>
    <col min="12286" max="12286" width="65" style="8" customWidth="1"/>
    <col min="12287" max="12287" width="13.7109375" style="8" customWidth="1"/>
    <col min="12288" max="12288" width="9.140625" style="8"/>
    <col min="12289" max="12289" width="13.42578125" style="8" customWidth="1"/>
    <col min="12290" max="12290" width="11.42578125" style="8" customWidth="1"/>
    <col min="12291" max="12291" width="17" style="8" customWidth="1"/>
    <col min="12292" max="12292" width="14" style="8" customWidth="1"/>
    <col min="12293" max="12293" width="12.85546875" style="8" customWidth="1"/>
    <col min="12294" max="12294" width="14.5703125" style="8" customWidth="1"/>
    <col min="12295" max="12295" width="36.5703125" style="8" customWidth="1"/>
    <col min="12296" max="12296" width="35.140625" style="8" customWidth="1"/>
    <col min="12297" max="12297" width="45.140625" style="8" customWidth="1"/>
    <col min="12298" max="12538" width="9.140625" style="8"/>
    <col min="12539" max="12539" width="22.85546875" style="8" customWidth="1"/>
    <col min="12540" max="12540" width="18" style="8" customWidth="1"/>
    <col min="12541" max="12541" width="9" style="8" customWidth="1"/>
    <col min="12542" max="12542" width="65" style="8" customWidth="1"/>
    <col min="12543" max="12543" width="13.7109375" style="8" customWidth="1"/>
    <col min="12544" max="12544" width="9.140625" style="8"/>
    <col min="12545" max="12545" width="13.42578125" style="8" customWidth="1"/>
    <col min="12546" max="12546" width="11.42578125" style="8" customWidth="1"/>
    <col min="12547" max="12547" width="17" style="8" customWidth="1"/>
    <col min="12548" max="12548" width="14" style="8" customWidth="1"/>
    <col min="12549" max="12549" width="12.85546875" style="8" customWidth="1"/>
    <col min="12550" max="12550" width="14.5703125" style="8" customWidth="1"/>
    <col min="12551" max="12551" width="36.5703125" style="8" customWidth="1"/>
    <col min="12552" max="12552" width="35.140625" style="8" customWidth="1"/>
    <col min="12553" max="12553" width="45.140625" style="8" customWidth="1"/>
    <col min="12554" max="12794" width="9.140625" style="8"/>
    <col min="12795" max="12795" width="22.85546875" style="8" customWidth="1"/>
    <col min="12796" max="12796" width="18" style="8" customWidth="1"/>
    <col min="12797" max="12797" width="9" style="8" customWidth="1"/>
    <col min="12798" max="12798" width="65" style="8" customWidth="1"/>
    <col min="12799" max="12799" width="13.7109375" style="8" customWidth="1"/>
    <col min="12800" max="12800" width="9.140625" style="8"/>
    <col min="12801" max="12801" width="13.42578125" style="8" customWidth="1"/>
    <col min="12802" max="12802" width="11.42578125" style="8" customWidth="1"/>
    <col min="12803" max="12803" width="17" style="8" customWidth="1"/>
    <col min="12804" max="12804" width="14" style="8" customWidth="1"/>
    <col min="12805" max="12805" width="12.85546875" style="8" customWidth="1"/>
    <col min="12806" max="12806" width="14.5703125" style="8" customWidth="1"/>
    <col min="12807" max="12807" width="36.5703125" style="8" customWidth="1"/>
    <col min="12808" max="12808" width="35.140625" style="8" customWidth="1"/>
    <col min="12809" max="12809" width="45.140625" style="8" customWidth="1"/>
    <col min="12810" max="13050" width="9.140625" style="8"/>
    <col min="13051" max="13051" width="22.85546875" style="8" customWidth="1"/>
    <col min="13052" max="13052" width="18" style="8" customWidth="1"/>
    <col min="13053" max="13053" width="9" style="8" customWidth="1"/>
    <col min="13054" max="13054" width="65" style="8" customWidth="1"/>
    <col min="13055" max="13055" width="13.7109375" style="8" customWidth="1"/>
    <col min="13056" max="13056" width="9.140625" style="8"/>
    <col min="13057" max="13057" width="13.42578125" style="8" customWidth="1"/>
    <col min="13058" max="13058" width="11.42578125" style="8" customWidth="1"/>
    <col min="13059" max="13059" width="17" style="8" customWidth="1"/>
    <col min="13060" max="13060" width="14" style="8" customWidth="1"/>
    <col min="13061" max="13061" width="12.85546875" style="8" customWidth="1"/>
    <col min="13062" max="13062" width="14.5703125" style="8" customWidth="1"/>
    <col min="13063" max="13063" width="36.5703125" style="8" customWidth="1"/>
    <col min="13064" max="13064" width="35.140625" style="8" customWidth="1"/>
    <col min="13065" max="13065" width="45.140625" style="8" customWidth="1"/>
    <col min="13066" max="13306" width="9.140625" style="8"/>
    <col min="13307" max="13307" width="22.85546875" style="8" customWidth="1"/>
    <col min="13308" max="13308" width="18" style="8" customWidth="1"/>
    <col min="13309" max="13309" width="9" style="8" customWidth="1"/>
    <col min="13310" max="13310" width="65" style="8" customWidth="1"/>
    <col min="13311" max="13311" width="13.7109375" style="8" customWidth="1"/>
    <col min="13312" max="13312" width="9.140625" style="8"/>
    <col min="13313" max="13313" width="13.42578125" style="8" customWidth="1"/>
    <col min="13314" max="13314" width="11.42578125" style="8" customWidth="1"/>
    <col min="13315" max="13315" width="17" style="8" customWidth="1"/>
    <col min="13316" max="13316" width="14" style="8" customWidth="1"/>
    <col min="13317" max="13317" width="12.85546875" style="8" customWidth="1"/>
    <col min="13318" max="13318" width="14.5703125" style="8" customWidth="1"/>
    <col min="13319" max="13319" width="36.5703125" style="8" customWidth="1"/>
    <col min="13320" max="13320" width="35.140625" style="8" customWidth="1"/>
    <col min="13321" max="13321" width="45.140625" style="8" customWidth="1"/>
    <col min="13322" max="13562" width="9.140625" style="8"/>
    <col min="13563" max="13563" width="22.85546875" style="8" customWidth="1"/>
    <col min="13564" max="13564" width="18" style="8" customWidth="1"/>
    <col min="13565" max="13565" width="9" style="8" customWidth="1"/>
    <col min="13566" max="13566" width="65" style="8" customWidth="1"/>
    <col min="13567" max="13567" width="13.7109375" style="8" customWidth="1"/>
    <col min="13568" max="13568" width="9.140625" style="8"/>
    <col min="13569" max="13569" width="13.42578125" style="8" customWidth="1"/>
    <col min="13570" max="13570" width="11.42578125" style="8" customWidth="1"/>
    <col min="13571" max="13571" width="17" style="8" customWidth="1"/>
    <col min="13572" max="13572" width="14" style="8" customWidth="1"/>
    <col min="13573" max="13573" width="12.85546875" style="8" customWidth="1"/>
    <col min="13574" max="13574" width="14.5703125" style="8" customWidth="1"/>
    <col min="13575" max="13575" width="36.5703125" style="8" customWidth="1"/>
    <col min="13576" max="13576" width="35.140625" style="8" customWidth="1"/>
    <col min="13577" max="13577" width="45.140625" style="8" customWidth="1"/>
    <col min="13578" max="13818" width="9.140625" style="8"/>
    <col min="13819" max="13819" width="22.85546875" style="8" customWidth="1"/>
    <col min="13820" max="13820" width="18" style="8" customWidth="1"/>
    <col min="13821" max="13821" width="9" style="8" customWidth="1"/>
    <col min="13822" max="13822" width="65" style="8" customWidth="1"/>
    <col min="13823" max="13823" width="13.7109375" style="8" customWidth="1"/>
    <col min="13824" max="13824" width="9.140625" style="8"/>
    <col min="13825" max="13825" width="13.42578125" style="8" customWidth="1"/>
    <col min="13826" max="13826" width="11.42578125" style="8" customWidth="1"/>
    <col min="13827" max="13827" width="17" style="8" customWidth="1"/>
    <col min="13828" max="13828" width="14" style="8" customWidth="1"/>
    <col min="13829" max="13829" width="12.85546875" style="8" customWidth="1"/>
    <col min="13830" max="13830" width="14.5703125" style="8" customWidth="1"/>
    <col min="13831" max="13831" width="36.5703125" style="8" customWidth="1"/>
    <col min="13832" max="13832" width="35.140625" style="8" customWidth="1"/>
    <col min="13833" max="13833" width="45.140625" style="8" customWidth="1"/>
    <col min="13834" max="14074" width="9.140625" style="8"/>
    <col min="14075" max="14075" width="22.85546875" style="8" customWidth="1"/>
    <col min="14076" max="14076" width="18" style="8" customWidth="1"/>
    <col min="14077" max="14077" width="9" style="8" customWidth="1"/>
    <col min="14078" max="14078" width="65" style="8" customWidth="1"/>
    <col min="14079" max="14079" width="13.7109375" style="8" customWidth="1"/>
    <col min="14080" max="14080" width="9.140625" style="8"/>
    <col min="14081" max="14081" width="13.42578125" style="8" customWidth="1"/>
    <col min="14082" max="14082" width="11.42578125" style="8" customWidth="1"/>
    <col min="14083" max="14083" width="17" style="8" customWidth="1"/>
    <col min="14084" max="14084" width="14" style="8" customWidth="1"/>
    <col min="14085" max="14085" width="12.85546875" style="8" customWidth="1"/>
    <col min="14086" max="14086" width="14.5703125" style="8" customWidth="1"/>
    <col min="14087" max="14087" width="36.5703125" style="8" customWidth="1"/>
    <col min="14088" max="14088" width="35.140625" style="8" customWidth="1"/>
    <col min="14089" max="14089" width="45.140625" style="8" customWidth="1"/>
    <col min="14090" max="14330" width="9.140625" style="8"/>
    <col min="14331" max="14331" width="22.85546875" style="8" customWidth="1"/>
    <col min="14332" max="14332" width="18" style="8" customWidth="1"/>
    <col min="14333" max="14333" width="9" style="8" customWidth="1"/>
    <col min="14334" max="14334" width="65" style="8" customWidth="1"/>
    <col min="14335" max="14335" width="13.7109375" style="8" customWidth="1"/>
    <col min="14336" max="14336" width="9.140625" style="8"/>
    <col min="14337" max="14337" width="13.42578125" style="8" customWidth="1"/>
    <col min="14338" max="14338" width="11.42578125" style="8" customWidth="1"/>
    <col min="14339" max="14339" width="17" style="8" customWidth="1"/>
    <col min="14340" max="14340" width="14" style="8" customWidth="1"/>
    <col min="14341" max="14341" width="12.85546875" style="8" customWidth="1"/>
    <col min="14342" max="14342" width="14.5703125" style="8" customWidth="1"/>
    <col min="14343" max="14343" width="36.5703125" style="8" customWidth="1"/>
    <col min="14344" max="14344" width="35.140625" style="8" customWidth="1"/>
    <col min="14345" max="14345" width="45.140625" style="8" customWidth="1"/>
    <col min="14346" max="14586" width="9.140625" style="8"/>
    <col min="14587" max="14587" width="22.85546875" style="8" customWidth="1"/>
    <col min="14588" max="14588" width="18" style="8" customWidth="1"/>
    <col min="14589" max="14589" width="9" style="8" customWidth="1"/>
    <col min="14590" max="14590" width="65" style="8" customWidth="1"/>
    <col min="14591" max="14591" width="13.7109375" style="8" customWidth="1"/>
    <col min="14592" max="14592" width="9.140625" style="8"/>
    <col min="14593" max="14593" width="13.42578125" style="8" customWidth="1"/>
    <col min="14594" max="14594" width="11.42578125" style="8" customWidth="1"/>
    <col min="14595" max="14595" width="17" style="8" customWidth="1"/>
    <col min="14596" max="14596" width="14" style="8" customWidth="1"/>
    <col min="14597" max="14597" width="12.85546875" style="8" customWidth="1"/>
    <col min="14598" max="14598" width="14.5703125" style="8" customWidth="1"/>
    <col min="14599" max="14599" width="36.5703125" style="8" customWidth="1"/>
    <col min="14600" max="14600" width="35.140625" style="8" customWidth="1"/>
    <col min="14601" max="14601" width="45.140625" style="8" customWidth="1"/>
    <col min="14602" max="14842" width="9.140625" style="8"/>
    <col min="14843" max="14843" width="22.85546875" style="8" customWidth="1"/>
    <col min="14844" max="14844" width="18" style="8" customWidth="1"/>
    <col min="14845" max="14845" width="9" style="8" customWidth="1"/>
    <col min="14846" max="14846" width="65" style="8" customWidth="1"/>
    <col min="14847" max="14847" width="13.7109375" style="8" customWidth="1"/>
    <col min="14848" max="14848" width="9.140625" style="8"/>
    <col min="14849" max="14849" width="13.42578125" style="8" customWidth="1"/>
    <col min="14850" max="14850" width="11.42578125" style="8" customWidth="1"/>
    <col min="14851" max="14851" width="17" style="8" customWidth="1"/>
    <col min="14852" max="14852" width="14" style="8" customWidth="1"/>
    <col min="14853" max="14853" width="12.85546875" style="8" customWidth="1"/>
    <col min="14854" max="14854" width="14.5703125" style="8" customWidth="1"/>
    <col min="14855" max="14855" width="36.5703125" style="8" customWidth="1"/>
    <col min="14856" max="14856" width="35.140625" style="8" customWidth="1"/>
    <col min="14857" max="14857" width="45.140625" style="8" customWidth="1"/>
    <col min="14858" max="15098" width="9.140625" style="8"/>
    <col min="15099" max="15099" width="22.85546875" style="8" customWidth="1"/>
    <col min="15100" max="15100" width="18" style="8" customWidth="1"/>
    <col min="15101" max="15101" width="9" style="8" customWidth="1"/>
    <col min="15102" max="15102" width="65" style="8" customWidth="1"/>
    <col min="15103" max="15103" width="13.7109375" style="8" customWidth="1"/>
    <col min="15104" max="15104" width="9.140625" style="8"/>
    <col min="15105" max="15105" width="13.42578125" style="8" customWidth="1"/>
    <col min="15106" max="15106" width="11.42578125" style="8" customWidth="1"/>
    <col min="15107" max="15107" width="17" style="8" customWidth="1"/>
    <col min="15108" max="15108" width="14" style="8" customWidth="1"/>
    <col min="15109" max="15109" width="12.85546875" style="8" customWidth="1"/>
    <col min="15110" max="15110" width="14.5703125" style="8" customWidth="1"/>
    <col min="15111" max="15111" width="36.5703125" style="8" customWidth="1"/>
    <col min="15112" max="15112" width="35.140625" style="8" customWidth="1"/>
    <col min="15113" max="15113" width="45.140625" style="8" customWidth="1"/>
    <col min="15114" max="15354" width="9.140625" style="8"/>
    <col min="15355" max="15355" width="22.85546875" style="8" customWidth="1"/>
    <col min="15356" max="15356" width="18" style="8" customWidth="1"/>
    <col min="15357" max="15357" width="9" style="8" customWidth="1"/>
    <col min="15358" max="15358" width="65" style="8" customWidth="1"/>
    <col min="15359" max="15359" width="13.7109375" style="8" customWidth="1"/>
    <col min="15360" max="15360" width="9.140625" style="8"/>
    <col min="15361" max="15361" width="13.42578125" style="8" customWidth="1"/>
    <col min="15362" max="15362" width="11.42578125" style="8" customWidth="1"/>
    <col min="15363" max="15363" width="17" style="8" customWidth="1"/>
    <col min="15364" max="15364" width="14" style="8" customWidth="1"/>
    <col min="15365" max="15365" width="12.85546875" style="8" customWidth="1"/>
    <col min="15366" max="15366" width="14.5703125" style="8" customWidth="1"/>
    <col min="15367" max="15367" width="36.5703125" style="8" customWidth="1"/>
    <col min="15368" max="15368" width="35.140625" style="8" customWidth="1"/>
    <col min="15369" max="15369" width="45.140625" style="8" customWidth="1"/>
    <col min="15370" max="15610" width="9.140625" style="8"/>
    <col min="15611" max="15611" width="22.85546875" style="8" customWidth="1"/>
    <col min="15612" max="15612" width="18" style="8" customWidth="1"/>
    <col min="15613" max="15613" width="9" style="8" customWidth="1"/>
    <col min="15614" max="15614" width="65" style="8" customWidth="1"/>
    <col min="15615" max="15615" width="13.7109375" style="8" customWidth="1"/>
    <col min="15616" max="15616" width="9.140625" style="8"/>
    <col min="15617" max="15617" width="13.42578125" style="8" customWidth="1"/>
    <col min="15618" max="15618" width="11.42578125" style="8" customWidth="1"/>
    <col min="15619" max="15619" width="17" style="8" customWidth="1"/>
    <col min="15620" max="15620" width="14" style="8" customWidth="1"/>
    <col min="15621" max="15621" width="12.85546875" style="8" customWidth="1"/>
    <col min="15622" max="15622" width="14.5703125" style="8" customWidth="1"/>
    <col min="15623" max="15623" width="36.5703125" style="8" customWidth="1"/>
    <col min="15624" max="15624" width="35.140625" style="8" customWidth="1"/>
    <col min="15625" max="15625" width="45.140625" style="8" customWidth="1"/>
    <col min="15626" max="15866" width="9.140625" style="8"/>
    <col min="15867" max="15867" width="22.85546875" style="8" customWidth="1"/>
    <col min="15868" max="15868" width="18" style="8" customWidth="1"/>
    <col min="15869" max="15869" width="9" style="8" customWidth="1"/>
    <col min="15870" max="15870" width="65" style="8" customWidth="1"/>
    <col min="15871" max="15871" width="13.7109375" style="8" customWidth="1"/>
    <col min="15872" max="15872" width="9.140625" style="8"/>
    <col min="15873" max="15873" width="13.42578125" style="8" customWidth="1"/>
    <col min="15874" max="15874" width="11.42578125" style="8" customWidth="1"/>
    <col min="15875" max="15875" width="17" style="8" customWidth="1"/>
    <col min="15876" max="15876" width="14" style="8" customWidth="1"/>
    <col min="15877" max="15877" width="12.85546875" style="8" customWidth="1"/>
    <col min="15878" max="15878" width="14.5703125" style="8" customWidth="1"/>
    <col min="15879" max="15879" width="36.5703125" style="8" customWidth="1"/>
    <col min="15880" max="15880" width="35.140625" style="8" customWidth="1"/>
    <col min="15881" max="15881" width="45.140625" style="8" customWidth="1"/>
    <col min="15882" max="16122" width="9.140625" style="8"/>
    <col min="16123" max="16123" width="22.85546875" style="8" customWidth="1"/>
    <col min="16124" max="16124" width="18" style="8" customWidth="1"/>
    <col min="16125" max="16125" width="9" style="8" customWidth="1"/>
    <col min="16126" max="16126" width="65" style="8" customWidth="1"/>
    <col min="16127" max="16127" width="13.7109375" style="8" customWidth="1"/>
    <col min="16128" max="16128" width="9.140625" style="8"/>
    <col min="16129" max="16129" width="13.42578125" style="8" customWidth="1"/>
    <col min="16130" max="16130" width="11.42578125" style="8" customWidth="1"/>
    <col min="16131" max="16131" width="17" style="8" customWidth="1"/>
    <col min="16132" max="16132" width="14" style="8" customWidth="1"/>
    <col min="16133" max="16133" width="12.85546875" style="8" customWidth="1"/>
    <col min="16134" max="16134" width="14.5703125" style="8" customWidth="1"/>
    <col min="16135" max="16135" width="36.5703125" style="8" customWidth="1"/>
    <col min="16136" max="16136" width="35.140625" style="8" customWidth="1"/>
    <col min="16137" max="16137" width="45.140625" style="8" customWidth="1"/>
    <col min="16138" max="16384" width="9.140625" style="8"/>
  </cols>
  <sheetData>
    <row r="1" spans="1:11" x14ac:dyDescent="0.25">
      <c r="A1" s="218" t="s">
        <v>103</v>
      </c>
      <c r="B1" s="218"/>
      <c r="C1" s="218"/>
      <c r="D1" s="218"/>
      <c r="E1" s="218"/>
      <c r="F1" s="218"/>
      <c r="G1" s="218"/>
      <c r="H1" s="218"/>
      <c r="I1" s="218"/>
    </row>
    <row r="2" spans="1:11" x14ac:dyDescent="0.25">
      <c r="A2" s="218"/>
      <c r="B2" s="218"/>
      <c r="C2" s="218"/>
      <c r="D2" s="218"/>
      <c r="E2" s="218"/>
      <c r="F2" s="218"/>
      <c r="G2" s="218"/>
      <c r="H2" s="218"/>
      <c r="I2" s="218"/>
    </row>
    <row r="3" spans="1:11" ht="15" customHeight="1" x14ac:dyDescent="0.25">
      <c r="A3" s="176" t="s">
        <v>718</v>
      </c>
      <c r="B3" s="176"/>
      <c r="C3" s="176"/>
      <c r="D3" s="176"/>
      <c r="E3" s="176"/>
      <c r="F3" s="176"/>
      <c r="G3" s="176"/>
      <c r="H3" s="176"/>
      <c r="I3" s="176"/>
      <c r="J3" s="138"/>
      <c r="K3" s="138"/>
    </row>
    <row r="4" spans="1:11" ht="15" customHeight="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38"/>
      <c r="K4" s="138"/>
    </row>
    <row r="5" spans="1:11" ht="9.75" customHeight="1" x14ac:dyDescent="0.25">
      <c r="A5" s="176"/>
      <c r="B5" s="176"/>
      <c r="C5" s="176"/>
      <c r="D5" s="176"/>
      <c r="E5" s="176"/>
      <c r="F5" s="176"/>
      <c r="G5" s="176"/>
      <c r="H5" s="176"/>
      <c r="I5" s="176"/>
      <c r="J5" s="138"/>
      <c r="K5" s="138"/>
    </row>
    <row r="6" spans="1:11" ht="15" customHeight="1" x14ac:dyDescent="0.25">
      <c r="A6" s="139"/>
      <c r="B6" s="139"/>
      <c r="C6" s="139"/>
      <c r="D6" s="139"/>
      <c r="E6" s="139"/>
      <c r="F6" s="139"/>
      <c r="G6" s="139"/>
      <c r="H6" s="139"/>
      <c r="I6" s="139"/>
      <c r="J6" s="138"/>
      <c r="K6" s="138"/>
    </row>
    <row r="7" spans="1:11" x14ac:dyDescent="0.25">
      <c r="A7" s="162" t="s">
        <v>98</v>
      </c>
      <c r="B7" s="163" t="s">
        <v>110</v>
      </c>
      <c r="C7" s="162" t="s">
        <v>34</v>
      </c>
      <c r="D7" s="169" t="s">
        <v>674</v>
      </c>
      <c r="E7" s="162" t="s">
        <v>99</v>
      </c>
      <c r="F7" s="162" t="s">
        <v>33</v>
      </c>
      <c r="G7" s="165" t="s">
        <v>100</v>
      </c>
      <c r="H7" s="166" t="s">
        <v>101</v>
      </c>
      <c r="I7" s="171">
        <f>SUM(I8:I10)</f>
        <v>6.0758359999999998</v>
      </c>
    </row>
    <row r="8" spans="1:11" x14ac:dyDescent="0.25">
      <c r="A8" s="10"/>
      <c r="B8" s="71">
        <v>88316</v>
      </c>
      <c r="C8" s="70" t="s">
        <v>29</v>
      </c>
      <c r="D8" s="72" t="s">
        <v>107</v>
      </c>
      <c r="E8" s="70" t="s">
        <v>105</v>
      </c>
      <c r="F8" s="70" t="s">
        <v>38</v>
      </c>
      <c r="G8" s="73">
        <v>0.15</v>
      </c>
      <c r="H8" s="74">
        <v>23.48</v>
      </c>
      <c r="I8" s="75">
        <f>G8*H8</f>
        <v>3.5219999999999998</v>
      </c>
    </row>
    <row r="9" spans="1:11" x14ac:dyDescent="0.25">
      <c r="A9" s="10"/>
      <c r="B9" s="90">
        <v>3</v>
      </c>
      <c r="C9" s="89" t="s">
        <v>29</v>
      </c>
      <c r="D9" s="91" t="s">
        <v>108</v>
      </c>
      <c r="E9" s="89" t="s">
        <v>102</v>
      </c>
      <c r="F9" s="89" t="s">
        <v>112</v>
      </c>
      <c r="G9" s="92">
        <v>0.05</v>
      </c>
      <c r="H9" s="93">
        <v>18.47</v>
      </c>
      <c r="I9" s="76">
        <f>G9*H9</f>
        <v>0.92349999999999999</v>
      </c>
    </row>
    <row r="10" spans="1:11" x14ac:dyDescent="0.25">
      <c r="A10" s="10"/>
      <c r="B10" s="90">
        <v>44329</v>
      </c>
      <c r="C10" s="89" t="s">
        <v>29</v>
      </c>
      <c r="D10" s="91" t="s">
        <v>109</v>
      </c>
      <c r="E10" s="89" t="s">
        <v>102</v>
      </c>
      <c r="F10" s="89" t="s">
        <v>112</v>
      </c>
      <c r="G10" s="92">
        <v>0.1084</v>
      </c>
      <c r="H10" s="93">
        <v>15.04</v>
      </c>
      <c r="I10" s="76">
        <f>G10*H10</f>
        <v>1.6303359999999998</v>
      </c>
    </row>
    <row r="11" spans="1:11" x14ac:dyDescent="0.25">
      <c r="A11" s="219"/>
      <c r="B11" s="220"/>
      <c r="C11" s="220"/>
      <c r="D11" s="220"/>
      <c r="E11" s="220"/>
      <c r="F11" s="220"/>
      <c r="G11" s="220"/>
      <c r="H11" s="220"/>
      <c r="I11" s="221"/>
    </row>
    <row r="12" spans="1:11" x14ac:dyDescent="0.25">
      <c r="A12" s="79"/>
      <c r="B12" s="43"/>
      <c r="C12" s="43"/>
      <c r="D12" s="43"/>
      <c r="E12" s="43"/>
      <c r="F12" s="43"/>
      <c r="G12" s="43"/>
      <c r="H12" s="43"/>
      <c r="I12" s="80"/>
    </row>
    <row r="13" spans="1:11" x14ac:dyDescent="0.25">
      <c r="A13" s="170" t="s">
        <v>98</v>
      </c>
      <c r="B13" s="163" t="s">
        <v>111</v>
      </c>
      <c r="C13" s="162" t="s">
        <v>34</v>
      </c>
      <c r="D13" s="169" t="s">
        <v>548</v>
      </c>
      <c r="E13" s="162" t="s">
        <v>99</v>
      </c>
      <c r="F13" s="162" t="s">
        <v>126</v>
      </c>
      <c r="G13" s="165" t="s">
        <v>100</v>
      </c>
      <c r="H13" s="166" t="s">
        <v>101</v>
      </c>
      <c r="I13" s="167">
        <f>SUM(I14)</f>
        <v>134.76</v>
      </c>
    </row>
    <row r="14" spans="1:11" ht="30" x14ac:dyDescent="0.25">
      <c r="A14" s="10"/>
      <c r="B14" s="71">
        <v>94971</v>
      </c>
      <c r="C14" s="70" t="s">
        <v>29</v>
      </c>
      <c r="D14" s="72" t="s">
        <v>594</v>
      </c>
      <c r="E14" s="70" t="s">
        <v>105</v>
      </c>
      <c r="F14" s="70" t="s">
        <v>36</v>
      </c>
      <c r="G14" s="73">
        <v>0.25</v>
      </c>
      <c r="H14" s="74">
        <v>539.04</v>
      </c>
      <c r="I14" s="75">
        <f t="shared" ref="I14" si="0">G14*H14</f>
        <v>134.76</v>
      </c>
    </row>
    <row r="15" spans="1:11" x14ac:dyDescent="0.25">
      <c r="A15" s="79"/>
      <c r="B15" s="43"/>
      <c r="C15" s="43"/>
      <c r="D15" s="43"/>
      <c r="E15" s="43"/>
      <c r="F15" s="43"/>
      <c r="G15" s="43"/>
      <c r="H15" s="43"/>
      <c r="I15" s="80"/>
    </row>
    <row r="16" spans="1:11" ht="30" x14ac:dyDescent="0.25">
      <c r="A16" s="162" t="s">
        <v>98</v>
      </c>
      <c r="B16" s="163" t="s">
        <v>113</v>
      </c>
      <c r="C16" s="162" t="s">
        <v>34</v>
      </c>
      <c r="D16" s="168" t="s">
        <v>602</v>
      </c>
      <c r="E16" s="162" t="s">
        <v>99</v>
      </c>
      <c r="F16" s="162" t="s">
        <v>126</v>
      </c>
      <c r="G16" s="165" t="s">
        <v>100</v>
      </c>
      <c r="H16" s="166" t="s">
        <v>101</v>
      </c>
      <c r="I16" s="167">
        <f>SUM(I17:I20)</f>
        <v>754.88783684999999</v>
      </c>
    </row>
    <row r="17" spans="1:10" s="49" customFormat="1" x14ac:dyDescent="0.25">
      <c r="A17" s="10"/>
      <c r="B17" s="71">
        <v>88264</v>
      </c>
      <c r="C17" s="70" t="s">
        <v>29</v>
      </c>
      <c r="D17" s="72" t="s">
        <v>106</v>
      </c>
      <c r="E17" s="70" t="s">
        <v>105</v>
      </c>
      <c r="F17" s="70" t="s">
        <v>38</v>
      </c>
      <c r="G17" s="77">
        <v>0.72713499999999998</v>
      </c>
      <c r="H17" s="74">
        <v>30.11</v>
      </c>
      <c r="I17" s="75">
        <f>G17*H17</f>
        <v>21.894034850000001</v>
      </c>
      <c r="J17" s="8"/>
    </row>
    <row r="18" spans="1:10" s="49" customFormat="1" x14ac:dyDescent="0.25">
      <c r="A18" s="10"/>
      <c r="B18" s="71">
        <v>88247</v>
      </c>
      <c r="C18" s="70" t="s">
        <v>29</v>
      </c>
      <c r="D18" s="72" t="s">
        <v>104</v>
      </c>
      <c r="E18" s="70" t="s">
        <v>105</v>
      </c>
      <c r="F18" s="70" t="s">
        <v>38</v>
      </c>
      <c r="G18" s="77">
        <v>0.72713499999999998</v>
      </c>
      <c r="H18" s="74">
        <v>25.2</v>
      </c>
      <c r="I18" s="75">
        <f t="shared" ref="I18:I20" si="1">G18*H18</f>
        <v>18.323802000000001</v>
      </c>
      <c r="J18" s="8"/>
    </row>
    <row r="19" spans="1:10" x14ac:dyDescent="0.25">
      <c r="A19" s="10"/>
      <c r="B19" s="71">
        <v>1621</v>
      </c>
      <c r="C19" s="70" t="s">
        <v>599</v>
      </c>
      <c r="D19" s="72" t="s">
        <v>601</v>
      </c>
      <c r="E19" s="70" t="s">
        <v>102</v>
      </c>
      <c r="F19" s="70" t="s">
        <v>126</v>
      </c>
      <c r="G19" s="73">
        <v>1</v>
      </c>
      <c r="H19" s="74">
        <v>704.53</v>
      </c>
      <c r="I19" s="75">
        <f t="shared" si="1"/>
        <v>704.53</v>
      </c>
    </row>
    <row r="20" spans="1:10" ht="30" x14ac:dyDescent="0.25">
      <c r="A20" s="10"/>
      <c r="B20" s="71">
        <v>1547</v>
      </c>
      <c r="C20" s="70" t="s">
        <v>599</v>
      </c>
      <c r="D20" s="72" t="s">
        <v>600</v>
      </c>
      <c r="E20" s="70" t="s">
        <v>102</v>
      </c>
      <c r="F20" s="70" t="s">
        <v>126</v>
      </c>
      <c r="G20" s="73">
        <v>3</v>
      </c>
      <c r="H20" s="74">
        <v>3.38</v>
      </c>
      <c r="I20" s="75">
        <f t="shared" si="1"/>
        <v>10.14</v>
      </c>
    </row>
    <row r="21" spans="1:10" x14ac:dyDescent="0.25">
      <c r="A21" s="79"/>
      <c r="B21" s="43"/>
      <c r="C21" s="43"/>
      <c r="D21" s="43"/>
      <c r="E21" s="43"/>
      <c r="F21" s="43"/>
      <c r="G21" s="43"/>
      <c r="H21" s="43"/>
      <c r="I21" s="80"/>
    </row>
    <row r="22" spans="1:10" x14ac:dyDescent="0.25">
      <c r="A22" s="162" t="s">
        <v>98</v>
      </c>
      <c r="B22" s="163" t="s">
        <v>114</v>
      </c>
      <c r="C22" s="162" t="s">
        <v>34</v>
      </c>
      <c r="D22" s="168" t="s">
        <v>871</v>
      </c>
      <c r="E22" s="162" t="s">
        <v>99</v>
      </c>
      <c r="F22" s="162" t="s">
        <v>126</v>
      </c>
      <c r="G22" s="165" t="s">
        <v>100</v>
      </c>
      <c r="H22" s="166" t="s">
        <v>101</v>
      </c>
      <c r="I22" s="167">
        <f>SUM(I23:I26)</f>
        <v>41608.950000000004</v>
      </c>
    </row>
    <row r="23" spans="1:10" ht="30" x14ac:dyDescent="0.25">
      <c r="A23" s="10"/>
      <c r="B23" s="2">
        <v>6180</v>
      </c>
      <c r="C23" s="70" t="s">
        <v>29</v>
      </c>
      <c r="D23" s="145" t="s">
        <v>760</v>
      </c>
      <c r="E23" s="70" t="s">
        <v>102</v>
      </c>
      <c r="F23" s="70" t="s">
        <v>33</v>
      </c>
      <c r="G23" s="73">
        <v>105</v>
      </c>
      <c r="H23" s="5">
        <v>352.09</v>
      </c>
      <c r="I23" s="75">
        <f>G23*H23</f>
        <v>36969.449999999997</v>
      </c>
    </row>
    <row r="24" spans="1:10" x14ac:dyDescent="0.25">
      <c r="A24" s="10"/>
      <c r="B24" s="2">
        <v>102234</v>
      </c>
      <c r="C24" s="70" t="s">
        <v>29</v>
      </c>
      <c r="D24" s="3" t="s">
        <v>48</v>
      </c>
      <c r="E24" s="70" t="s">
        <v>102</v>
      </c>
      <c r="F24" s="70" t="s">
        <v>33</v>
      </c>
      <c r="G24" s="73">
        <v>105</v>
      </c>
      <c r="H24" s="5">
        <v>24.46</v>
      </c>
      <c r="I24" s="75">
        <f t="shared" ref="I24:I26" si="2">G24*H24</f>
        <v>2568.3000000000002</v>
      </c>
    </row>
    <row r="25" spans="1:10" s="49" customFormat="1" x14ac:dyDescent="0.25">
      <c r="A25" s="10"/>
      <c r="B25" s="2">
        <v>88262</v>
      </c>
      <c r="C25" s="70" t="s">
        <v>29</v>
      </c>
      <c r="D25" s="3" t="s">
        <v>567</v>
      </c>
      <c r="E25" s="70" t="s">
        <v>105</v>
      </c>
      <c r="F25" s="70" t="s">
        <v>38</v>
      </c>
      <c r="G25" s="73">
        <v>40</v>
      </c>
      <c r="H25" s="5">
        <v>27.51</v>
      </c>
      <c r="I25" s="75">
        <f t="shared" si="2"/>
        <v>1100.4000000000001</v>
      </c>
      <c r="J25" s="8"/>
    </row>
    <row r="26" spans="1:10" s="49" customFormat="1" x14ac:dyDescent="0.25">
      <c r="A26" s="10"/>
      <c r="B26" s="2">
        <v>88239</v>
      </c>
      <c r="C26" s="70" t="s">
        <v>29</v>
      </c>
      <c r="D26" s="3" t="s">
        <v>568</v>
      </c>
      <c r="E26" s="70" t="s">
        <v>105</v>
      </c>
      <c r="F26" s="70" t="s">
        <v>38</v>
      </c>
      <c r="G26" s="73">
        <v>40</v>
      </c>
      <c r="H26" s="5">
        <v>24.27</v>
      </c>
      <c r="I26" s="75">
        <f t="shared" si="2"/>
        <v>970.8</v>
      </c>
      <c r="J26" s="8"/>
    </row>
    <row r="27" spans="1:10" x14ac:dyDescent="0.25">
      <c r="A27" s="78"/>
      <c r="B27" s="45"/>
      <c r="C27" s="10"/>
      <c r="D27" s="81"/>
      <c r="E27" s="10"/>
      <c r="G27" s="46"/>
      <c r="H27" s="47"/>
      <c r="I27" s="82"/>
    </row>
    <row r="28" spans="1:10" x14ac:dyDescent="0.25">
      <c r="A28" s="162" t="s">
        <v>98</v>
      </c>
      <c r="B28" s="163" t="s">
        <v>313</v>
      </c>
      <c r="C28" s="162" t="s">
        <v>34</v>
      </c>
      <c r="D28" s="169" t="s">
        <v>615</v>
      </c>
      <c r="E28" s="162" t="s">
        <v>99</v>
      </c>
      <c r="F28" s="162" t="s">
        <v>126</v>
      </c>
      <c r="G28" s="165" t="s">
        <v>100</v>
      </c>
      <c r="H28" s="166" t="s">
        <v>101</v>
      </c>
      <c r="I28" s="167">
        <f>SUM(I29)</f>
        <v>916.36799999999994</v>
      </c>
    </row>
    <row r="29" spans="1:10" ht="30" x14ac:dyDescent="0.25">
      <c r="A29" s="10"/>
      <c r="B29" s="71">
        <v>94971</v>
      </c>
      <c r="C29" s="70" t="s">
        <v>29</v>
      </c>
      <c r="D29" s="72" t="s">
        <v>594</v>
      </c>
      <c r="E29" s="70" t="s">
        <v>635</v>
      </c>
      <c r="F29" s="70" t="s">
        <v>36</v>
      </c>
      <c r="G29" s="73">
        <v>1.7</v>
      </c>
      <c r="H29" s="74">
        <v>539.04</v>
      </c>
      <c r="I29" s="75">
        <f t="shared" ref="I29" si="3">G29*H29</f>
        <v>916.36799999999994</v>
      </c>
    </row>
    <row r="30" spans="1:10" x14ac:dyDescent="0.25">
      <c r="A30" s="83"/>
      <c r="B30" s="50"/>
      <c r="C30" s="66"/>
      <c r="D30" s="84"/>
      <c r="E30" s="66"/>
      <c r="F30" s="66"/>
      <c r="G30" s="67"/>
      <c r="H30" s="51"/>
      <c r="I30" s="85"/>
    </row>
    <row r="31" spans="1:10" x14ac:dyDescent="0.25">
      <c r="A31" s="162" t="s">
        <v>98</v>
      </c>
      <c r="B31" s="163" t="s">
        <v>314</v>
      </c>
      <c r="C31" s="162" t="s">
        <v>34</v>
      </c>
      <c r="D31" s="168" t="s">
        <v>630</v>
      </c>
      <c r="E31" s="162" t="s">
        <v>99</v>
      </c>
      <c r="F31" s="162" t="s">
        <v>126</v>
      </c>
      <c r="G31" s="165" t="s">
        <v>100</v>
      </c>
      <c r="H31" s="166" t="s">
        <v>101</v>
      </c>
      <c r="I31" s="167">
        <f>SUM(I32:I45)</f>
        <v>7429.41</v>
      </c>
    </row>
    <row r="32" spans="1:10" ht="45" x14ac:dyDescent="0.25">
      <c r="A32" s="10"/>
      <c r="B32" s="71">
        <v>101878</v>
      </c>
      <c r="C32" s="70" t="s">
        <v>29</v>
      </c>
      <c r="D32" s="54" t="s">
        <v>606</v>
      </c>
      <c r="E32" s="70" t="s">
        <v>635</v>
      </c>
      <c r="F32" s="70" t="s">
        <v>126</v>
      </c>
      <c r="G32" s="73">
        <v>1</v>
      </c>
      <c r="H32" s="74">
        <v>503.57</v>
      </c>
      <c r="I32" s="75">
        <f t="shared" ref="I32:I33" si="4">G32*H32</f>
        <v>503.57</v>
      </c>
    </row>
    <row r="33" spans="1:9" ht="30" x14ac:dyDescent="0.25">
      <c r="A33" s="10"/>
      <c r="B33" s="71">
        <v>101893</v>
      </c>
      <c r="C33" s="70" t="s">
        <v>29</v>
      </c>
      <c r="D33" s="54" t="s">
        <v>607</v>
      </c>
      <c r="E33" s="70" t="s">
        <v>635</v>
      </c>
      <c r="F33" s="70" t="s">
        <v>126</v>
      </c>
      <c r="G33" s="73">
        <v>1</v>
      </c>
      <c r="H33" s="74">
        <v>85.23</v>
      </c>
      <c r="I33" s="75">
        <f t="shared" si="4"/>
        <v>85.23</v>
      </c>
    </row>
    <row r="34" spans="1:9" ht="30" x14ac:dyDescent="0.25">
      <c r="A34" s="10"/>
      <c r="B34" s="71">
        <v>93661</v>
      </c>
      <c r="C34" s="70" t="s">
        <v>29</v>
      </c>
      <c r="D34" s="54" t="s">
        <v>617</v>
      </c>
      <c r="E34" s="70" t="s">
        <v>635</v>
      </c>
      <c r="F34" s="70" t="s">
        <v>126</v>
      </c>
      <c r="G34" s="73">
        <v>4</v>
      </c>
      <c r="H34" s="74">
        <v>52.24</v>
      </c>
      <c r="I34" s="75">
        <f t="shared" ref="I34:I35" si="5">G34*H34</f>
        <v>208.96</v>
      </c>
    </row>
    <row r="35" spans="1:9" ht="30" x14ac:dyDescent="0.25">
      <c r="A35" s="10"/>
      <c r="B35" s="71">
        <v>91927</v>
      </c>
      <c r="C35" s="70" t="s">
        <v>29</v>
      </c>
      <c r="D35" s="54" t="s">
        <v>619</v>
      </c>
      <c r="E35" s="70" t="s">
        <v>635</v>
      </c>
      <c r="F35" s="70" t="s">
        <v>47</v>
      </c>
      <c r="G35" s="73">
        <v>180</v>
      </c>
      <c r="H35" s="74">
        <v>5.16</v>
      </c>
      <c r="I35" s="75">
        <f t="shared" si="5"/>
        <v>928.80000000000007</v>
      </c>
    </row>
    <row r="36" spans="1:9" ht="30" x14ac:dyDescent="0.25">
      <c r="A36" s="10"/>
      <c r="B36" s="71">
        <v>91929</v>
      </c>
      <c r="C36" s="70" t="s">
        <v>29</v>
      </c>
      <c r="D36" s="54" t="s">
        <v>620</v>
      </c>
      <c r="E36" s="70" t="s">
        <v>635</v>
      </c>
      <c r="F36" s="70" t="s">
        <v>47</v>
      </c>
      <c r="G36" s="73">
        <v>40</v>
      </c>
      <c r="H36" s="74">
        <v>7.58</v>
      </c>
      <c r="I36" s="75">
        <f t="shared" ref="I36:I45" si="6">G36*H36</f>
        <v>303.2</v>
      </c>
    </row>
    <row r="37" spans="1:9" ht="30" x14ac:dyDescent="0.25">
      <c r="A37" s="10"/>
      <c r="B37" s="71">
        <v>91931</v>
      </c>
      <c r="C37" s="70" t="s">
        <v>29</v>
      </c>
      <c r="D37" s="54" t="s">
        <v>618</v>
      </c>
      <c r="E37" s="70" t="s">
        <v>635</v>
      </c>
      <c r="F37" s="70" t="s">
        <v>47</v>
      </c>
      <c r="G37" s="73">
        <v>60</v>
      </c>
      <c r="H37" s="74">
        <v>10.68</v>
      </c>
      <c r="I37" s="75">
        <f t="shared" si="6"/>
        <v>640.79999999999995</v>
      </c>
    </row>
    <row r="38" spans="1:9" ht="30" x14ac:dyDescent="0.25">
      <c r="A38" s="10"/>
      <c r="B38" s="71">
        <v>91855</v>
      </c>
      <c r="C38" s="70" t="s">
        <v>29</v>
      </c>
      <c r="D38" s="54" t="s">
        <v>621</v>
      </c>
      <c r="E38" s="70" t="s">
        <v>635</v>
      </c>
      <c r="F38" s="70" t="s">
        <v>47</v>
      </c>
      <c r="G38" s="73">
        <v>60</v>
      </c>
      <c r="H38" s="74">
        <v>13.59</v>
      </c>
      <c r="I38" s="75">
        <f t="shared" si="6"/>
        <v>815.4</v>
      </c>
    </row>
    <row r="39" spans="1:9" ht="30" x14ac:dyDescent="0.25">
      <c r="A39" s="10"/>
      <c r="B39" s="71">
        <v>91911</v>
      </c>
      <c r="C39" s="70" t="s">
        <v>29</v>
      </c>
      <c r="D39" s="54" t="s">
        <v>622</v>
      </c>
      <c r="E39" s="70" t="s">
        <v>635</v>
      </c>
      <c r="F39" s="70" t="s">
        <v>126</v>
      </c>
      <c r="G39" s="73">
        <v>25</v>
      </c>
      <c r="H39" s="74">
        <v>19.22</v>
      </c>
      <c r="I39" s="75">
        <f t="shared" si="6"/>
        <v>480.5</v>
      </c>
    </row>
    <row r="40" spans="1:9" x14ac:dyDescent="0.25">
      <c r="A40" s="10"/>
      <c r="B40" s="69">
        <v>1873</v>
      </c>
      <c r="C40" s="70" t="s">
        <v>599</v>
      </c>
      <c r="D40" s="54" t="s">
        <v>633</v>
      </c>
      <c r="E40" s="70" t="s">
        <v>102</v>
      </c>
      <c r="F40" s="70" t="s">
        <v>126</v>
      </c>
      <c r="G40" s="73">
        <v>8</v>
      </c>
      <c r="H40" s="5">
        <v>5.68</v>
      </c>
      <c r="I40" s="75">
        <f>G40*H40</f>
        <v>45.44</v>
      </c>
    </row>
    <row r="41" spans="1:9" x14ac:dyDescent="0.25">
      <c r="A41" s="119"/>
      <c r="B41" s="102" t="s">
        <v>680</v>
      </c>
      <c r="C41" s="101" t="s">
        <v>29</v>
      </c>
      <c r="D41" s="103" t="s">
        <v>106</v>
      </c>
      <c r="E41" s="70" t="s">
        <v>105</v>
      </c>
      <c r="F41" s="70" t="s">
        <v>38</v>
      </c>
      <c r="G41" s="73">
        <v>5</v>
      </c>
      <c r="H41" s="5">
        <v>30.11</v>
      </c>
      <c r="I41" s="75">
        <f t="shared" ref="I41:I42" si="7">G41*H41</f>
        <v>150.55000000000001</v>
      </c>
    </row>
    <row r="42" spans="1:9" x14ac:dyDescent="0.25">
      <c r="A42" s="119"/>
      <c r="B42" s="102" t="s">
        <v>681</v>
      </c>
      <c r="C42" s="101" t="s">
        <v>29</v>
      </c>
      <c r="D42" s="103" t="s">
        <v>104</v>
      </c>
      <c r="E42" s="70" t="s">
        <v>105</v>
      </c>
      <c r="F42" s="70" t="s">
        <v>38</v>
      </c>
      <c r="G42" s="73">
        <v>5</v>
      </c>
      <c r="H42" s="5">
        <v>25.2</v>
      </c>
      <c r="I42" s="75">
        <f t="shared" si="7"/>
        <v>126</v>
      </c>
    </row>
    <row r="43" spans="1:9" ht="30" x14ac:dyDescent="0.25">
      <c r="A43" s="10"/>
      <c r="B43" s="71">
        <v>92008</v>
      </c>
      <c r="C43" s="70" t="s">
        <v>29</v>
      </c>
      <c r="D43" s="54" t="s">
        <v>623</v>
      </c>
      <c r="E43" s="70" t="s">
        <v>635</v>
      </c>
      <c r="F43" s="70" t="s">
        <v>126</v>
      </c>
      <c r="G43" s="73">
        <v>8</v>
      </c>
      <c r="H43" s="74">
        <v>53.8</v>
      </c>
      <c r="I43" s="75">
        <f t="shared" si="6"/>
        <v>430.4</v>
      </c>
    </row>
    <row r="44" spans="1:9" ht="30" x14ac:dyDescent="0.25">
      <c r="A44" s="10"/>
      <c r="B44" s="71">
        <v>101655</v>
      </c>
      <c r="C44" s="70" t="s">
        <v>29</v>
      </c>
      <c r="D44" s="145" t="s">
        <v>762</v>
      </c>
      <c r="E44" s="70" t="s">
        <v>635</v>
      </c>
      <c r="F44" s="70" t="s">
        <v>126</v>
      </c>
      <c r="G44" s="73">
        <v>8</v>
      </c>
      <c r="H44" s="74">
        <v>313.29000000000002</v>
      </c>
      <c r="I44" s="75">
        <f t="shared" si="6"/>
        <v>2506.3200000000002</v>
      </c>
    </row>
    <row r="45" spans="1:9" ht="30" x14ac:dyDescent="0.25">
      <c r="A45" s="10"/>
      <c r="B45" s="71">
        <v>101663</v>
      </c>
      <c r="C45" s="70" t="s">
        <v>29</v>
      </c>
      <c r="D45" s="54" t="s">
        <v>624</v>
      </c>
      <c r="E45" s="70" t="s">
        <v>635</v>
      </c>
      <c r="F45" s="70" t="s">
        <v>126</v>
      </c>
      <c r="G45" s="73">
        <v>8</v>
      </c>
      <c r="H45" s="74">
        <v>25.53</v>
      </c>
      <c r="I45" s="75">
        <f t="shared" si="6"/>
        <v>204.24</v>
      </c>
    </row>
    <row r="46" spans="1:9" x14ac:dyDescent="0.25">
      <c r="A46" s="78"/>
      <c r="B46" s="52"/>
      <c r="C46" s="10"/>
      <c r="D46" s="68"/>
      <c r="E46" s="10"/>
      <c r="G46" s="46"/>
      <c r="H46" s="53"/>
      <c r="I46" s="82"/>
    </row>
    <row r="47" spans="1:9" x14ac:dyDescent="0.25">
      <c r="A47" s="162" t="s">
        <v>98</v>
      </c>
      <c r="B47" s="163" t="s">
        <v>593</v>
      </c>
      <c r="C47" s="162" t="s">
        <v>34</v>
      </c>
      <c r="D47" s="168" t="s">
        <v>634</v>
      </c>
      <c r="E47" s="162" t="s">
        <v>99</v>
      </c>
      <c r="F47" s="162" t="s">
        <v>126</v>
      </c>
      <c r="G47" s="165" t="s">
        <v>100</v>
      </c>
      <c r="H47" s="166" t="s">
        <v>101</v>
      </c>
      <c r="I47" s="167">
        <f>SUM(I48:I54)</f>
        <v>1292.3399999999999</v>
      </c>
    </row>
    <row r="48" spans="1:9" ht="30" x14ac:dyDescent="0.25">
      <c r="A48" s="10"/>
      <c r="B48" s="125">
        <v>93653</v>
      </c>
      <c r="C48" s="70" t="s">
        <v>29</v>
      </c>
      <c r="D48" s="54" t="s">
        <v>632</v>
      </c>
      <c r="E48" s="70" t="s">
        <v>635</v>
      </c>
      <c r="F48" s="70" t="s">
        <v>126</v>
      </c>
      <c r="G48" s="73">
        <v>1</v>
      </c>
      <c r="H48" s="74">
        <v>11.26</v>
      </c>
      <c r="I48" s="75">
        <f t="shared" ref="I48:I49" si="8">G48*H48</f>
        <v>11.26</v>
      </c>
    </row>
    <row r="49" spans="1:9" x14ac:dyDescent="0.25">
      <c r="A49" s="10"/>
      <c r="B49" s="89">
        <v>2688</v>
      </c>
      <c r="C49" s="70" t="s">
        <v>29</v>
      </c>
      <c r="D49" s="54" t="s">
        <v>558</v>
      </c>
      <c r="E49" s="70" t="s">
        <v>102</v>
      </c>
      <c r="F49" s="89" t="s">
        <v>47</v>
      </c>
      <c r="G49" s="92">
        <v>20</v>
      </c>
      <c r="H49" s="94">
        <v>3.7</v>
      </c>
      <c r="I49" s="75">
        <f t="shared" si="8"/>
        <v>74</v>
      </c>
    </row>
    <row r="50" spans="1:9" x14ac:dyDescent="0.25">
      <c r="A50" s="10"/>
      <c r="B50" s="69" t="str">
        <f>COTAÇÃO!C43</f>
        <v>CT5</v>
      </c>
      <c r="C50" s="70" t="s">
        <v>571</v>
      </c>
      <c r="D50" s="95" t="str">
        <f>COTAÇÃO!D43</f>
        <v>PROJETOR LED 50W CORPO EM ALUMÍNIO, IP66, VIDA ÚTIL DE 25000HRS BIVOLT 6500K</v>
      </c>
      <c r="E50" s="70" t="s">
        <v>102</v>
      </c>
      <c r="F50" s="70" t="s">
        <v>126</v>
      </c>
      <c r="G50" s="73">
        <v>16</v>
      </c>
      <c r="H50" s="5">
        <f>COTAÇÃO!E49</f>
        <v>23</v>
      </c>
      <c r="I50" s="75">
        <f>G50*H50</f>
        <v>368</v>
      </c>
    </row>
    <row r="51" spans="1:9" x14ac:dyDescent="0.25">
      <c r="A51" s="10"/>
      <c r="B51" s="69">
        <v>1873</v>
      </c>
      <c r="C51" s="70" t="s">
        <v>599</v>
      </c>
      <c r="D51" s="54" t="s">
        <v>633</v>
      </c>
      <c r="E51" s="70" t="s">
        <v>102</v>
      </c>
      <c r="F51" s="70" t="s">
        <v>126</v>
      </c>
      <c r="G51" s="73">
        <v>16</v>
      </c>
      <c r="H51" s="5">
        <v>5.68</v>
      </c>
      <c r="I51" s="75">
        <f>G51*H51</f>
        <v>90.88</v>
      </c>
    </row>
    <row r="52" spans="1:9" ht="30" x14ac:dyDescent="0.25">
      <c r="A52" s="10"/>
      <c r="B52" s="2">
        <v>91925</v>
      </c>
      <c r="C52" s="70" t="s">
        <v>29</v>
      </c>
      <c r="D52" s="54" t="s">
        <v>631</v>
      </c>
      <c r="E52" s="70" t="s">
        <v>635</v>
      </c>
      <c r="F52" s="70" t="s">
        <v>47</v>
      </c>
      <c r="G52" s="73">
        <v>60</v>
      </c>
      <c r="H52" s="5">
        <v>3.84</v>
      </c>
      <c r="I52" s="75">
        <f t="shared" ref="I52:I54" si="9">G52*H52</f>
        <v>230.39999999999998</v>
      </c>
    </row>
    <row r="53" spans="1:9" x14ac:dyDescent="0.25">
      <c r="A53" s="10"/>
      <c r="B53" s="125">
        <v>88264</v>
      </c>
      <c r="C53" s="70" t="s">
        <v>29</v>
      </c>
      <c r="D53" s="72" t="s">
        <v>106</v>
      </c>
      <c r="E53" s="70" t="s">
        <v>635</v>
      </c>
      <c r="F53" s="70" t="s">
        <v>38</v>
      </c>
      <c r="G53" s="73">
        <v>10</v>
      </c>
      <c r="H53" s="5">
        <v>27.51</v>
      </c>
      <c r="I53" s="75">
        <f t="shared" si="9"/>
        <v>275.10000000000002</v>
      </c>
    </row>
    <row r="54" spans="1:9" x14ac:dyDescent="0.25">
      <c r="A54" s="10"/>
      <c r="B54" s="125">
        <v>88247</v>
      </c>
      <c r="C54" s="70" t="s">
        <v>29</v>
      </c>
      <c r="D54" s="72" t="s">
        <v>104</v>
      </c>
      <c r="E54" s="70" t="s">
        <v>635</v>
      </c>
      <c r="F54" s="70" t="s">
        <v>38</v>
      </c>
      <c r="G54" s="73">
        <v>10</v>
      </c>
      <c r="H54" s="5">
        <v>24.27</v>
      </c>
      <c r="I54" s="75">
        <f t="shared" si="9"/>
        <v>242.7</v>
      </c>
    </row>
    <row r="55" spans="1:9" x14ac:dyDescent="0.25">
      <c r="A55" s="10"/>
      <c r="B55" s="52"/>
      <c r="C55" s="10"/>
      <c r="D55" s="68"/>
      <c r="E55" s="10"/>
      <c r="G55" s="46"/>
      <c r="H55" s="53"/>
      <c r="I55" s="48"/>
    </row>
    <row r="56" spans="1:9" ht="45" x14ac:dyDescent="0.25">
      <c r="A56" s="162" t="s">
        <v>98</v>
      </c>
      <c r="B56" s="163" t="s">
        <v>595</v>
      </c>
      <c r="C56" s="162" t="s">
        <v>34</v>
      </c>
      <c r="D56" s="168" t="s">
        <v>671</v>
      </c>
      <c r="E56" s="162" t="s">
        <v>99</v>
      </c>
      <c r="F56" s="162" t="s">
        <v>126</v>
      </c>
      <c r="G56" s="165" t="s">
        <v>100</v>
      </c>
      <c r="H56" s="166" t="s">
        <v>101</v>
      </c>
      <c r="I56" s="167">
        <f>SUM(I57:I68)</f>
        <v>3865.6673673710002</v>
      </c>
    </row>
    <row r="57" spans="1:9" x14ac:dyDescent="0.25">
      <c r="A57" s="119"/>
      <c r="B57" s="102" t="s">
        <v>648</v>
      </c>
      <c r="C57" s="101" t="s">
        <v>29</v>
      </c>
      <c r="D57" s="103" t="s">
        <v>107</v>
      </c>
      <c r="E57" s="101" t="s">
        <v>635</v>
      </c>
      <c r="F57" s="101" t="s">
        <v>38</v>
      </c>
      <c r="G57" s="104">
        <v>2.2427845</v>
      </c>
      <c r="H57" s="105">
        <v>23.48</v>
      </c>
      <c r="I57" s="106">
        <f>G57*H57</f>
        <v>52.660580060000001</v>
      </c>
    </row>
    <row r="58" spans="1:9" x14ac:dyDescent="0.25">
      <c r="A58" s="119"/>
      <c r="B58" s="102" t="s">
        <v>649</v>
      </c>
      <c r="C58" s="101" t="s">
        <v>29</v>
      </c>
      <c r="D58" s="103" t="s">
        <v>660</v>
      </c>
      <c r="E58" s="101" t="s">
        <v>635</v>
      </c>
      <c r="F58" s="101" t="s">
        <v>38</v>
      </c>
      <c r="G58" s="104">
        <v>2.3957163000000001</v>
      </c>
      <c r="H58" s="105">
        <v>27.97</v>
      </c>
      <c r="I58" s="106">
        <f t="shared" ref="I58:I68" si="10">G58*H58</f>
        <v>67.008184911000001</v>
      </c>
    </row>
    <row r="59" spans="1:9" x14ac:dyDescent="0.25">
      <c r="A59" s="119"/>
      <c r="B59" s="102" t="s">
        <v>650</v>
      </c>
      <c r="C59" s="101" t="s">
        <v>599</v>
      </c>
      <c r="D59" s="103" t="s">
        <v>661</v>
      </c>
      <c r="E59" s="101" t="s">
        <v>102</v>
      </c>
      <c r="F59" s="101" t="s">
        <v>126</v>
      </c>
      <c r="G59" s="104">
        <v>4</v>
      </c>
      <c r="H59" s="105">
        <v>17.37</v>
      </c>
      <c r="I59" s="106">
        <f t="shared" si="10"/>
        <v>69.48</v>
      </c>
    </row>
    <row r="60" spans="1:9" x14ac:dyDescent="0.25">
      <c r="A60" s="119"/>
      <c r="B60" s="102" t="s">
        <v>651</v>
      </c>
      <c r="C60" s="101" t="s">
        <v>599</v>
      </c>
      <c r="D60" s="103" t="s">
        <v>662</v>
      </c>
      <c r="E60" s="101" t="s">
        <v>102</v>
      </c>
      <c r="F60" s="101" t="s">
        <v>161</v>
      </c>
      <c r="G60" s="104">
        <v>0.11700000000000001</v>
      </c>
      <c r="H60" s="105">
        <v>96.46</v>
      </c>
      <c r="I60" s="106">
        <f t="shared" si="10"/>
        <v>11.285819999999999</v>
      </c>
    </row>
    <row r="61" spans="1:9" ht="30" x14ac:dyDescent="0.25">
      <c r="A61" s="119"/>
      <c r="B61" s="102" t="s">
        <v>652</v>
      </c>
      <c r="C61" s="101" t="s">
        <v>599</v>
      </c>
      <c r="D61" s="103" t="s">
        <v>663</v>
      </c>
      <c r="E61" s="101" t="s">
        <v>102</v>
      </c>
      <c r="F61" s="101" t="s">
        <v>33</v>
      </c>
      <c r="G61" s="104">
        <f>(3.3*0.6)+(3.3*0.6*0.17)</f>
        <v>2.3165999999999998</v>
      </c>
      <c r="H61" s="105">
        <v>679.24</v>
      </c>
      <c r="I61" s="106">
        <f t="shared" si="10"/>
        <v>1573.5273839999998</v>
      </c>
    </row>
    <row r="62" spans="1:9" ht="30" x14ac:dyDescent="0.25">
      <c r="A62" s="119"/>
      <c r="B62" s="102" t="s">
        <v>653</v>
      </c>
      <c r="C62" s="101" t="s">
        <v>599</v>
      </c>
      <c r="D62" s="103" t="s">
        <v>664</v>
      </c>
      <c r="E62" s="101" t="s">
        <v>102</v>
      </c>
      <c r="F62" s="101" t="s">
        <v>126</v>
      </c>
      <c r="G62" s="104">
        <v>12</v>
      </c>
      <c r="H62" s="105">
        <v>1.53</v>
      </c>
      <c r="I62" s="106">
        <f t="shared" si="10"/>
        <v>18.36</v>
      </c>
    </row>
    <row r="63" spans="1:9" x14ac:dyDescent="0.25">
      <c r="A63" s="119"/>
      <c r="B63" s="102" t="s">
        <v>654</v>
      </c>
      <c r="C63" s="101" t="s">
        <v>599</v>
      </c>
      <c r="D63" s="103" t="s">
        <v>665</v>
      </c>
      <c r="E63" s="101" t="s">
        <v>102</v>
      </c>
      <c r="F63" s="101" t="s">
        <v>161</v>
      </c>
      <c r="G63" s="104">
        <v>1.0454399999999999</v>
      </c>
      <c r="H63" s="105">
        <v>35.11</v>
      </c>
      <c r="I63" s="106">
        <f t="shared" si="10"/>
        <v>36.7053984</v>
      </c>
    </row>
    <row r="64" spans="1:9" ht="30" x14ac:dyDescent="0.25">
      <c r="A64" s="119"/>
      <c r="B64" s="102" t="s">
        <v>655</v>
      </c>
      <c r="C64" s="101" t="s">
        <v>29</v>
      </c>
      <c r="D64" s="103" t="s">
        <v>666</v>
      </c>
      <c r="E64" s="101" t="s">
        <v>635</v>
      </c>
      <c r="F64" s="101" t="s">
        <v>126</v>
      </c>
      <c r="G64" s="104">
        <v>3</v>
      </c>
      <c r="H64" s="105">
        <v>133.29</v>
      </c>
      <c r="I64" s="106">
        <f t="shared" si="10"/>
        <v>399.87</v>
      </c>
    </row>
    <row r="65" spans="1:9" x14ac:dyDescent="0.25">
      <c r="A65" s="119"/>
      <c r="B65" s="102" t="s">
        <v>656</v>
      </c>
      <c r="C65" s="101" t="s">
        <v>29</v>
      </c>
      <c r="D65" s="103" t="s">
        <v>667</v>
      </c>
      <c r="E65" s="101" t="s">
        <v>635</v>
      </c>
      <c r="F65" s="101" t="s">
        <v>126</v>
      </c>
      <c r="G65" s="104">
        <v>3</v>
      </c>
      <c r="H65" s="105">
        <v>11.85</v>
      </c>
      <c r="I65" s="106">
        <f t="shared" si="10"/>
        <v>35.549999999999997</v>
      </c>
    </row>
    <row r="66" spans="1:9" ht="30" x14ac:dyDescent="0.25">
      <c r="A66" s="119"/>
      <c r="B66" s="102" t="s">
        <v>657</v>
      </c>
      <c r="C66" s="101" t="s">
        <v>599</v>
      </c>
      <c r="D66" s="103" t="s">
        <v>668</v>
      </c>
      <c r="E66" s="101" t="s">
        <v>102</v>
      </c>
      <c r="F66" s="101" t="s">
        <v>126</v>
      </c>
      <c r="G66" s="104">
        <v>3</v>
      </c>
      <c r="H66" s="105">
        <v>31.98</v>
      </c>
      <c r="I66" s="106">
        <f t="shared" si="10"/>
        <v>95.94</v>
      </c>
    </row>
    <row r="67" spans="1:9" ht="30" x14ac:dyDescent="0.25">
      <c r="A67" s="119"/>
      <c r="B67" s="102" t="s">
        <v>658</v>
      </c>
      <c r="C67" s="101" t="s">
        <v>599</v>
      </c>
      <c r="D67" s="103" t="s">
        <v>669</v>
      </c>
      <c r="E67" s="101" t="s">
        <v>102</v>
      </c>
      <c r="F67" s="101" t="s">
        <v>126</v>
      </c>
      <c r="G67" s="104">
        <v>3</v>
      </c>
      <c r="H67" s="105">
        <v>213.23</v>
      </c>
      <c r="I67" s="106">
        <f t="shared" si="10"/>
        <v>639.68999999999994</v>
      </c>
    </row>
    <row r="68" spans="1:9" ht="30" x14ac:dyDescent="0.25">
      <c r="A68" s="119"/>
      <c r="B68" s="102" t="s">
        <v>659</v>
      </c>
      <c r="C68" s="101" t="s">
        <v>29</v>
      </c>
      <c r="D68" s="103" t="s">
        <v>670</v>
      </c>
      <c r="E68" s="101" t="s">
        <v>635</v>
      </c>
      <c r="F68" s="101" t="s">
        <v>126</v>
      </c>
      <c r="G68" s="104">
        <v>3</v>
      </c>
      <c r="H68" s="105">
        <v>288.52999999999997</v>
      </c>
      <c r="I68" s="106">
        <f t="shared" si="10"/>
        <v>865.58999999999992</v>
      </c>
    </row>
    <row r="69" spans="1:9" x14ac:dyDescent="0.25">
      <c r="A69" s="119"/>
      <c r="B69" s="120"/>
      <c r="C69" s="119"/>
      <c r="D69" s="121"/>
      <c r="E69" s="119"/>
      <c r="F69" s="119"/>
      <c r="G69" s="122"/>
      <c r="H69" s="123"/>
      <c r="I69" s="124"/>
    </row>
    <row r="70" spans="1:9" ht="45" x14ac:dyDescent="0.25">
      <c r="A70" s="162" t="s">
        <v>98</v>
      </c>
      <c r="B70" s="163" t="s">
        <v>686</v>
      </c>
      <c r="C70" s="162" t="s">
        <v>34</v>
      </c>
      <c r="D70" s="168" t="s">
        <v>679</v>
      </c>
      <c r="E70" s="162" t="s">
        <v>99</v>
      </c>
      <c r="F70" s="162" t="s">
        <v>126</v>
      </c>
      <c r="G70" s="165" t="s">
        <v>100</v>
      </c>
      <c r="H70" s="166" t="s">
        <v>101</v>
      </c>
      <c r="I70" s="167">
        <f>SUM(I71:I73)</f>
        <v>114.31000553</v>
      </c>
    </row>
    <row r="71" spans="1:9" x14ac:dyDescent="0.25">
      <c r="A71" s="119"/>
      <c r="B71" s="102" t="s">
        <v>680</v>
      </c>
      <c r="C71" s="101" t="s">
        <v>29</v>
      </c>
      <c r="D71" s="103" t="s">
        <v>106</v>
      </c>
      <c r="E71" s="101" t="s">
        <v>635</v>
      </c>
      <c r="F71" s="101" t="s">
        <v>38</v>
      </c>
      <c r="G71" s="104">
        <v>1.034483</v>
      </c>
      <c r="H71" s="105">
        <v>30.11</v>
      </c>
      <c r="I71" s="106">
        <f>G71*H71</f>
        <v>31.148283129999999</v>
      </c>
    </row>
    <row r="72" spans="1:9" x14ac:dyDescent="0.25">
      <c r="A72" s="119"/>
      <c r="B72" s="102" t="s">
        <v>681</v>
      </c>
      <c r="C72" s="101" t="s">
        <v>29</v>
      </c>
      <c r="D72" s="103" t="s">
        <v>104</v>
      </c>
      <c r="E72" s="101" t="s">
        <v>635</v>
      </c>
      <c r="F72" s="101" t="s">
        <v>38</v>
      </c>
      <c r="G72" s="104">
        <v>0.77586200000000005</v>
      </c>
      <c r="H72" s="105">
        <v>25.2</v>
      </c>
      <c r="I72" s="106">
        <f t="shared" ref="I72:I73" si="11">G72*H72</f>
        <v>19.551722399999999</v>
      </c>
    </row>
    <row r="73" spans="1:9" ht="30" x14ac:dyDescent="0.25">
      <c r="A73" s="119"/>
      <c r="B73" s="117" t="s">
        <v>682</v>
      </c>
      <c r="C73" s="101" t="s">
        <v>599</v>
      </c>
      <c r="D73" s="103" t="s">
        <v>557</v>
      </c>
      <c r="E73" s="101" t="s">
        <v>102</v>
      </c>
      <c r="F73" s="101" t="s">
        <v>126</v>
      </c>
      <c r="G73" s="118">
        <v>1</v>
      </c>
      <c r="H73" s="105">
        <v>63.61</v>
      </c>
      <c r="I73" s="106">
        <f t="shared" si="11"/>
        <v>63.61</v>
      </c>
    </row>
    <row r="74" spans="1:9" x14ac:dyDescent="0.25">
      <c r="A74" s="111"/>
      <c r="B74" s="112"/>
      <c r="C74" s="111"/>
      <c r="D74" s="113"/>
      <c r="E74" s="111"/>
      <c r="F74" s="111"/>
      <c r="G74" s="114"/>
      <c r="H74" s="115"/>
      <c r="I74" s="116"/>
    </row>
    <row r="75" spans="1:9" ht="30" x14ac:dyDescent="0.25">
      <c r="A75" s="162" t="s">
        <v>98</v>
      </c>
      <c r="B75" s="163" t="s">
        <v>687</v>
      </c>
      <c r="C75" s="162" t="s">
        <v>34</v>
      </c>
      <c r="D75" s="168" t="s">
        <v>689</v>
      </c>
      <c r="E75" s="162" t="s">
        <v>99</v>
      </c>
      <c r="F75" s="162" t="s">
        <v>47</v>
      </c>
      <c r="G75" s="165" t="s">
        <v>100</v>
      </c>
      <c r="H75" s="166" t="s">
        <v>101</v>
      </c>
      <c r="I75" s="167">
        <f>SUM(I76:I79)</f>
        <v>20.994803999999998</v>
      </c>
    </row>
    <row r="76" spans="1:9" x14ac:dyDescent="0.25">
      <c r="A76" s="119"/>
      <c r="B76" s="102" t="s">
        <v>680</v>
      </c>
      <c r="C76" s="101" t="s">
        <v>29</v>
      </c>
      <c r="D76" s="103" t="s">
        <v>106</v>
      </c>
      <c r="E76" s="101" t="s">
        <v>635</v>
      </c>
      <c r="F76" s="101" t="s">
        <v>38</v>
      </c>
      <c r="G76" s="104">
        <v>0.08</v>
      </c>
      <c r="H76" s="105">
        <v>30.11</v>
      </c>
      <c r="I76" s="106">
        <f>G76*H76</f>
        <v>2.4087999999999998</v>
      </c>
    </row>
    <row r="77" spans="1:9" x14ac:dyDescent="0.25">
      <c r="A77" s="119"/>
      <c r="B77" s="102" t="s">
        <v>681</v>
      </c>
      <c r="C77" s="101" t="s">
        <v>29</v>
      </c>
      <c r="D77" s="103" t="s">
        <v>104</v>
      </c>
      <c r="E77" s="101" t="s">
        <v>635</v>
      </c>
      <c r="F77" s="101" t="s">
        <v>38</v>
      </c>
      <c r="G77" s="104">
        <v>0.08</v>
      </c>
      <c r="H77" s="105">
        <v>25.2</v>
      </c>
      <c r="I77" s="106">
        <f t="shared" ref="I77:I78" si="12">G77*H77</f>
        <v>2.016</v>
      </c>
    </row>
    <row r="78" spans="1:9" ht="30" x14ac:dyDescent="0.25">
      <c r="A78" s="119"/>
      <c r="B78" s="117" t="s">
        <v>683</v>
      </c>
      <c r="C78" s="101" t="s">
        <v>599</v>
      </c>
      <c r="D78" s="103" t="s">
        <v>688</v>
      </c>
      <c r="E78" s="101" t="s">
        <v>102</v>
      </c>
      <c r="F78" s="101" t="s">
        <v>47</v>
      </c>
      <c r="G78" s="118">
        <v>1.0169999999999999</v>
      </c>
      <c r="H78" s="105">
        <v>16.260000000000002</v>
      </c>
      <c r="I78" s="106">
        <f t="shared" si="12"/>
        <v>16.53642</v>
      </c>
    </row>
    <row r="79" spans="1:9" x14ac:dyDescent="0.25">
      <c r="A79" s="119"/>
      <c r="B79" s="102" t="s">
        <v>684</v>
      </c>
      <c r="C79" s="101" t="s">
        <v>599</v>
      </c>
      <c r="D79" s="103" t="s">
        <v>685</v>
      </c>
      <c r="E79" s="101" t="s">
        <v>102</v>
      </c>
      <c r="F79" s="101" t="s">
        <v>161</v>
      </c>
      <c r="G79" s="104">
        <v>1.6000000000000001E-3</v>
      </c>
      <c r="H79" s="105">
        <v>20.99</v>
      </c>
      <c r="I79" s="106">
        <f t="shared" ref="I79" si="13">G79*H79</f>
        <v>3.3583999999999996E-2</v>
      </c>
    </row>
    <row r="80" spans="1:9" x14ac:dyDescent="0.25">
      <c r="A80" s="10"/>
      <c r="B80" s="52"/>
      <c r="C80" s="10"/>
      <c r="E80" s="10"/>
      <c r="G80" s="46"/>
      <c r="H80" s="53"/>
      <c r="I80" s="48"/>
    </row>
    <row r="81" spans="1:9" ht="30" x14ac:dyDescent="0.25">
      <c r="A81" s="162" t="s">
        <v>98</v>
      </c>
      <c r="B81" s="163" t="s">
        <v>696</v>
      </c>
      <c r="C81" s="162" t="s">
        <v>34</v>
      </c>
      <c r="D81" s="168" t="s">
        <v>767</v>
      </c>
      <c r="E81" s="162" t="s">
        <v>99</v>
      </c>
      <c r="F81" s="162" t="s">
        <v>126</v>
      </c>
      <c r="G81" s="165" t="s">
        <v>100</v>
      </c>
      <c r="H81" s="166" t="s">
        <v>101</v>
      </c>
      <c r="I81" s="167">
        <f>SUM(I82:I89)</f>
        <v>964.48385499999995</v>
      </c>
    </row>
    <row r="82" spans="1:9" ht="30" x14ac:dyDescent="0.25">
      <c r="A82" s="119"/>
      <c r="B82" s="102" t="s">
        <v>697</v>
      </c>
      <c r="C82" s="101" t="s">
        <v>29</v>
      </c>
      <c r="D82" s="72" t="s">
        <v>705</v>
      </c>
      <c r="E82" s="101" t="s">
        <v>102</v>
      </c>
      <c r="F82" s="101" t="s">
        <v>36</v>
      </c>
      <c r="G82" s="104">
        <v>1.9599999999999999E-2</v>
      </c>
      <c r="H82" s="105">
        <v>665.25</v>
      </c>
      <c r="I82" s="106">
        <f>G82*H82</f>
        <v>13.0389</v>
      </c>
    </row>
    <row r="83" spans="1:9" x14ac:dyDescent="0.25">
      <c r="A83" s="119"/>
      <c r="B83" s="102" t="s">
        <v>648</v>
      </c>
      <c r="C83" s="101" t="s">
        <v>29</v>
      </c>
      <c r="D83" s="103" t="s">
        <v>107</v>
      </c>
      <c r="E83" s="101" t="s">
        <v>635</v>
      </c>
      <c r="F83" s="101" t="s">
        <v>38</v>
      </c>
      <c r="G83" s="104">
        <v>2.7612000000000001</v>
      </c>
      <c r="H83" s="105">
        <v>23.48</v>
      </c>
      <c r="I83" s="106">
        <f t="shared" ref="I83:I89" si="14">G83*H83</f>
        <v>64.832976000000002</v>
      </c>
    </row>
    <row r="84" spans="1:9" x14ac:dyDescent="0.25">
      <c r="A84" s="119"/>
      <c r="B84" s="102" t="s">
        <v>698</v>
      </c>
      <c r="C84" s="101" t="s">
        <v>29</v>
      </c>
      <c r="D84" s="103" t="s">
        <v>706</v>
      </c>
      <c r="E84" s="101" t="s">
        <v>635</v>
      </c>
      <c r="F84" s="101" t="s">
        <v>38</v>
      </c>
      <c r="G84" s="104">
        <v>4.1417999999999999</v>
      </c>
      <c r="H84" s="105">
        <v>28.14</v>
      </c>
      <c r="I84" s="106">
        <f t="shared" si="14"/>
        <v>116.550252</v>
      </c>
    </row>
    <row r="85" spans="1:9" ht="30" x14ac:dyDescent="0.25">
      <c r="A85" s="119"/>
      <c r="B85" s="102" t="s">
        <v>699</v>
      </c>
      <c r="C85" s="101" t="s">
        <v>29</v>
      </c>
      <c r="D85" s="72" t="s">
        <v>707</v>
      </c>
      <c r="E85" s="101" t="s">
        <v>102</v>
      </c>
      <c r="F85" s="101" t="s">
        <v>36</v>
      </c>
      <c r="G85" s="118">
        <v>4.4999999999999997E-3</v>
      </c>
      <c r="H85" s="105">
        <v>761.03</v>
      </c>
      <c r="I85" s="106">
        <f t="shared" si="14"/>
        <v>3.4246349999999994</v>
      </c>
    </row>
    <row r="86" spans="1:9" s="135" customFormat="1" x14ac:dyDescent="0.25">
      <c r="A86" s="131"/>
      <c r="B86" s="104" t="str">
        <f>COTAÇÃO!C25</f>
        <v>CT3</v>
      </c>
      <c r="C86" s="132" t="s">
        <v>571</v>
      </c>
      <c r="D86" s="103" t="str">
        <f>COTAÇÃO!D25</f>
        <v>BANCO BASE DE CONCRETO PARA PRAÇA</v>
      </c>
      <c r="E86" s="132" t="s">
        <v>102</v>
      </c>
      <c r="F86" s="132" t="s">
        <v>126</v>
      </c>
      <c r="G86" s="104">
        <v>1</v>
      </c>
      <c r="H86" s="133">
        <f>COTAÇÃO!E31</f>
        <v>760</v>
      </c>
      <c r="I86" s="134">
        <f t="shared" si="14"/>
        <v>760</v>
      </c>
    </row>
    <row r="87" spans="1:9" ht="30" x14ac:dyDescent="0.25">
      <c r="A87" s="119"/>
      <c r="B87" s="117" t="s">
        <v>700</v>
      </c>
      <c r="C87" s="101" t="s">
        <v>29</v>
      </c>
      <c r="D87" s="136" t="s">
        <v>708</v>
      </c>
      <c r="E87" s="101" t="s">
        <v>102</v>
      </c>
      <c r="F87" s="101" t="s">
        <v>703</v>
      </c>
      <c r="G87" s="118">
        <v>0.51700000000000002</v>
      </c>
      <c r="H87" s="105">
        <v>1.53</v>
      </c>
      <c r="I87" s="106">
        <f t="shared" si="14"/>
        <v>0.79100999999999999</v>
      </c>
    </row>
    <row r="88" spans="1:9" ht="30" x14ac:dyDescent="0.25">
      <c r="A88" s="119"/>
      <c r="B88" s="102" t="s">
        <v>701</v>
      </c>
      <c r="C88" s="101" t="s">
        <v>29</v>
      </c>
      <c r="D88" s="103" t="s">
        <v>709</v>
      </c>
      <c r="E88" s="101" t="s">
        <v>102</v>
      </c>
      <c r="F88" s="101" t="s">
        <v>704</v>
      </c>
      <c r="G88" s="104">
        <v>0.15359999999999999</v>
      </c>
      <c r="H88" s="105">
        <v>35.11</v>
      </c>
      <c r="I88" s="106">
        <f t="shared" si="14"/>
        <v>5.3928959999999995</v>
      </c>
    </row>
    <row r="89" spans="1:9" x14ac:dyDescent="0.25">
      <c r="A89" s="119"/>
      <c r="B89" s="102" t="s">
        <v>702</v>
      </c>
      <c r="C89" s="101" t="s">
        <v>599</v>
      </c>
      <c r="D89" s="103" t="s">
        <v>710</v>
      </c>
      <c r="E89" s="101" t="s">
        <v>102</v>
      </c>
      <c r="F89" s="101" t="s">
        <v>36</v>
      </c>
      <c r="G89" s="118">
        <v>3.3999999999999998E-3</v>
      </c>
      <c r="H89" s="105">
        <v>133.29</v>
      </c>
      <c r="I89" s="106">
        <f t="shared" si="14"/>
        <v>0.45318599999999992</v>
      </c>
    </row>
    <row r="90" spans="1:9" x14ac:dyDescent="0.25">
      <c r="A90" s="119"/>
      <c r="B90" s="112"/>
      <c r="C90" s="111"/>
      <c r="D90" s="113"/>
      <c r="E90" s="111"/>
      <c r="F90" s="111"/>
      <c r="G90" s="146"/>
      <c r="H90" s="115"/>
      <c r="I90" s="116"/>
    </row>
    <row r="91" spans="1:9" ht="30" x14ac:dyDescent="0.25">
      <c r="A91" s="162" t="s">
        <v>98</v>
      </c>
      <c r="B91" s="163" t="s">
        <v>798</v>
      </c>
      <c r="C91" s="162" t="s">
        <v>34</v>
      </c>
      <c r="D91" s="164" t="s">
        <v>809</v>
      </c>
      <c r="E91" s="162" t="s">
        <v>99</v>
      </c>
      <c r="F91" s="162" t="s">
        <v>126</v>
      </c>
      <c r="G91" s="165" t="s">
        <v>100</v>
      </c>
      <c r="H91" s="166" t="s">
        <v>101</v>
      </c>
      <c r="I91" s="167">
        <f>SUM(I92:I101)</f>
        <v>234.86105999999998</v>
      </c>
    </row>
    <row r="92" spans="1:9" x14ac:dyDescent="0.25">
      <c r="A92" s="119"/>
      <c r="B92" s="150" t="s">
        <v>648</v>
      </c>
      <c r="C92" s="101" t="s">
        <v>29</v>
      </c>
      <c r="D92" s="103" t="s">
        <v>107</v>
      </c>
      <c r="E92" s="101" t="s">
        <v>105</v>
      </c>
      <c r="F92" s="101" t="s">
        <v>38</v>
      </c>
      <c r="G92" s="104">
        <v>0.42099999999999999</v>
      </c>
      <c r="H92" s="105">
        <v>23.48</v>
      </c>
      <c r="I92" s="106">
        <f>G92*H92</f>
        <v>9.8850800000000003</v>
      </c>
    </row>
    <row r="93" spans="1:9" x14ac:dyDescent="0.25">
      <c r="A93" s="119"/>
      <c r="B93" s="150" t="s">
        <v>800</v>
      </c>
      <c r="C93" s="101" t="s">
        <v>29</v>
      </c>
      <c r="D93" s="54" t="s">
        <v>799</v>
      </c>
      <c r="E93" s="101" t="s">
        <v>105</v>
      </c>
      <c r="F93" s="101" t="s">
        <v>38</v>
      </c>
      <c r="G93" s="104">
        <v>0.84199999999999997</v>
      </c>
      <c r="H93" s="105">
        <v>24.82</v>
      </c>
      <c r="I93" s="106">
        <f t="shared" ref="I93:I97" si="15">G93*H93</f>
        <v>20.898440000000001</v>
      </c>
    </row>
    <row r="94" spans="1:9" x14ac:dyDescent="0.25">
      <c r="A94" s="119"/>
      <c r="B94" s="150" t="s">
        <v>801</v>
      </c>
      <c r="C94" s="101" t="s">
        <v>599</v>
      </c>
      <c r="D94" s="54" t="s">
        <v>805</v>
      </c>
      <c r="E94" s="101" t="s">
        <v>102</v>
      </c>
      <c r="F94" s="101" t="s">
        <v>33</v>
      </c>
      <c r="G94" s="104">
        <v>1</v>
      </c>
      <c r="H94" s="105">
        <v>163.16999999999999</v>
      </c>
      <c r="I94" s="106">
        <f t="shared" si="15"/>
        <v>163.16999999999999</v>
      </c>
    </row>
    <row r="95" spans="1:9" x14ac:dyDescent="0.25">
      <c r="A95" s="119"/>
      <c r="B95" s="150" t="s">
        <v>802</v>
      </c>
      <c r="C95" s="101" t="s">
        <v>599</v>
      </c>
      <c r="D95" s="54" t="s">
        <v>806</v>
      </c>
      <c r="E95" s="101" t="s">
        <v>102</v>
      </c>
      <c r="F95" s="101" t="s">
        <v>161</v>
      </c>
      <c r="G95" s="118">
        <v>37.07</v>
      </c>
      <c r="H95" s="105">
        <v>0.87</v>
      </c>
      <c r="I95" s="106">
        <f t="shared" si="15"/>
        <v>32.250900000000001</v>
      </c>
    </row>
    <row r="96" spans="1:9" x14ac:dyDescent="0.25">
      <c r="A96" s="131"/>
      <c r="B96" s="150" t="s">
        <v>803</v>
      </c>
      <c r="C96" s="101" t="s">
        <v>599</v>
      </c>
      <c r="D96" s="54" t="s">
        <v>808</v>
      </c>
      <c r="E96" s="132" t="s">
        <v>102</v>
      </c>
      <c r="F96" s="132" t="s">
        <v>36</v>
      </c>
      <c r="G96" s="104">
        <v>8.5999999999999993E-2</v>
      </c>
      <c r="H96" s="133">
        <v>96.24</v>
      </c>
      <c r="I96" s="134">
        <f t="shared" si="15"/>
        <v>8.2766399999999987</v>
      </c>
    </row>
    <row r="97" spans="1:9" x14ac:dyDescent="0.25">
      <c r="A97" s="119"/>
      <c r="B97" s="150" t="s">
        <v>804</v>
      </c>
      <c r="C97" s="101" t="s">
        <v>599</v>
      </c>
      <c r="D97" s="54" t="s">
        <v>807</v>
      </c>
      <c r="E97" s="101" t="s">
        <v>102</v>
      </c>
      <c r="F97" s="101" t="s">
        <v>36</v>
      </c>
      <c r="G97" s="118">
        <v>4.0000000000000001E-3</v>
      </c>
      <c r="H97" s="105">
        <v>95</v>
      </c>
      <c r="I97" s="106">
        <f t="shared" si="15"/>
        <v>0.38</v>
      </c>
    </row>
    <row r="98" spans="1:9" x14ac:dyDescent="0.25">
      <c r="A98" s="119"/>
      <c r="B98" s="147"/>
      <c r="C98" s="119"/>
      <c r="D98" s="148"/>
      <c r="E98" s="119"/>
      <c r="F98" s="119"/>
      <c r="G98" s="149"/>
      <c r="H98" s="123"/>
      <c r="I98" s="124"/>
    </row>
    <row r="99" spans="1:9" x14ac:dyDescent="0.25">
      <c r="A99" s="119"/>
      <c r="B99" s="147"/>
      <c r="C99" s="119"/>
      <c r="D99" s="148"/>
      <c r="E99" s="119"/>
      <c r="F99" s="119"/>
      <c r="G99" s="149"/>
      <c r="H99" s="123"/>
      <c r="I99" s="124"/>
    </row>
    <row r="100" spans="1:9" ht="15.75" x14ac:dyDescent="0.25">
      <c r="D100" s="129" t="str">
        <f>'MEMÓRIA DE CÁLCULO - MC'!D200</f>
        <v>12 de junho de 2026</v>
      </c>
      <c r="E100" s="10"/>
      <c r="G100" s="46"/>
      <c r="H100" s="53"/>
      <c r="I100" s="48"/>
    </row>
    <row r="101" spans="1:9" x14ac:dyDescent="0.25">
      <c r="A101" s="10"/>
      <c r="B101" s="52"/>
      <c r="C101" s="10"/>
      <c r="E101" s="10"/>
      <c r="G101" s="46"/>
      <c r="H101" s="53"/>
      <c r="I101" s="48"/>
    </row>
    <row r="102" spans="1:9" x14ac:dyDescent="0.25">
      <c r="A102" s="10"/>
      <c r="B102" s="52"/>
      <c r="C102" s="10"/>
      <c r="E102" s="10"/>
      <c r="G102" s="46"/>
      <c r="H102" s="53"/>
      <c r="I102" s="48"/>
    </row>
    <row r="103" spans="1:9" ht="15.75" x14ac:dyDescent="0.25">
      <c r="A103" s="10"/>
      <c r="B103" s="45"/>
      <c r="C103" s="10"/>
      <c r="D103" s="128" t="s">
        <v>676</v>
      </c>
      <c r="E103" s="10"/>
      <c r="G103" s="46"/>
      <c r="H103" s="47"/>
      <c r="I103" s="48"/>
    </row>
    <row r="104" spans="1:9" ht="15.75" x14ac:dyDescent="0.25">
      <c r="A104" s="10"/>
      <c r="B104" s="45"/>
      <c r="C104" s="10"/>
      <c r="D104" s="127" t="str">
        <f>'MEMÓRIA DE CÁLCULO - MC'!D202</f>
        <v>Alcides Victor Lopes Milanezi</v>
      </c>
      <c r="E104" s="10"/>
      <c r="G104" s="46"/>
      <c r="H104" s="47"/>
      <c r="I104" s="48"/>
    </row>
    <row r="105" spans="1:9" ht="15.75" x14ac:dyDescent="0.25">
      <c r="A105" s="10"/>
      <c r="B105" s="45"/>
      <c r="C105" s="10"/>
      <c r="D105" s="128" t="str">
        <f>'MEMÓRIA DE CÁLCULO - MC'!D203</f>
        <v>Diretor do Departamento de Engenharia</v>
      </c>
      <c r="E105" s="10"/>
      <c r="G105" s="46"/>
      <c r="H105" s="47"/>
      <c r="I105" s="48"/>
    </row>
    <row r="106" spans="1:9" ht="15.75" x14ac:dyDescent="0.25">
      <c r="A106" s="43"/>
      <c r="B106" s="43"/>
      <c r="C106" s="43"/>
      <c r="D106" s="128" t="str">
        <f>'MEMÓRIA DE CÁLCULO - MC'!D204</f>
        <v>Engenheiro Civil – CREA/RS 243013</v>
      </c>
      <c r="E106" s="43"/>
      <c r="F106" s="43"/>
      <c r="G106" s="43"/>
      <c r="H106" s="43"/>
      <c r="I106" s="43"/>
    </row>
    <row r="107" spans="1:9" x14ac:dyDescent="0.25">
      <c r="A107" s="43"/>
      <c r="B107" s="43"/>
      <c r="C107" s="43"/>
      <c r="D107" s="43"/>
      <c r="E107" s="43"/>
      <c r="F107" s="43"/>
      <c r="G107" s="43"/>
      <c r="H107" s="43"/>
      <c r="I107" s="43"/>
    </row>
    <row r="151" spans="10:10" x14ac:dyDescent="0.25">
      <c r="J151" s="9"/>
    </row>
  </sheetData>
  <sheetProtection selectLockedCells="1" selectUnlockedCells="1"/>
  <mergeCells count="3">
    <mergeCell ref="A1:I2"/>
    <mergeCell ref="A11:I11"/>
    <mergeCell ref="A3:I5"/>
  </mergeCells>
  <phoneticPr fontId="4" type="noConversion"/>
  <printOptions horizontalCentered="1"/>
  <pageMargins left="3.937007874015748E-2" right="0.23622047244094491" top="0.74803149606299213" bottom="0.74803149606299213" header="0.31496062992125984" footer="0.31496062992125984"/>
  <pageSetup paperSize="9" scale="67" firstPageNumber="0" fitToHeight="0" orientation="landscape" r:id="rId1"/>
  <headerFooter alignWithMargins="0"/>
  <rowBreaks count="1" manualBreakCount="1">
    <brk id="69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"/>
  <sheetViews>
    <sheetView workbookViewId="0">
      <selection activeCell="C8" sqref="C8"/>
    </sheetView>
  </sheetViews>
  <sheetFormatPr defaultRowHeight="15" x14ac:dyDescent="0.25"/>
  <cols>
    <col min="4" max="4" width="43.7109375" customWidth="1"/>
    <col min="7" max="9" width="12.140625" bestFit="1" customWidth="1"/>
    <col min="10" max="10" width="10.5703125" bestFit="1" customWidth="1"/>
  </cols>
  <sheetData>
    <row r="1" spans="1:10" ht="75" x14ac:dyDescent="0.25">
      <c r="A1" s="1" t="s">
        <v>252</v>
      </c>
      <c r="B1" s="2">
        <v>103307</v>
      </c>
      <c r="C1" s="2" t="s">
        <v>29</v>
      </c>
      <c r="D1" s="3" t="s">
        <v>235</v>
      </c>
      <c r="E1" s="4">
        <f>'MEMÓRIA DE CÁLCULO'!AC703</f>
        <v>0.61499999999999999</v>
      </c>
      <c r="F1" s="2" t="s">
        <v>126</v>
      </c>
      <c r="G1" s="5">
        <v>1348.88</v>
      </c>
      <c r="H1" s="5">
        <f t="shared" ref="H1" si="0">(G1*(1-$G$7))</f>
        <v>1348.88</v>
      </c>
      <c r="I1" s="5">
        <f t="shared" ref="I1" si="1">(H1*(1+$I$7))</f>
        <v>1348.88</v>
      </c>
      <c r="J1" s="6">
        <f t="shared" ref="J1" si="2">I1*E1</f>
        <v>829.5612000000001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5"/>
  <sheetViews>
    <sheetView view="pageBreakPreview" zoomScaleNormal="100" zoomScaleSheetLayoutView="100" workbookViewId="0">
      <selection activeCell="D60" sqref="D60"/>
    </sheetView>
  </sheetViews>
  <sheetFormatPr defaultRowHeight="15" x14ac:dyDescent="0.25"/>
  <cols>
    <col min="2" max="2" width="11.42578125" customWidth="1"/>
    <col min="3" max="3" width="16.28515625" customWidth="1"/>
    <col min="4" max="4" width="75.140625" customWidth="1"/>
    <col min="5" max="5" width="13.5703125" bestFit="1" customWidth="1"/>
  </cols>
  <sheetData>
    <row r="1" spans="1:5" s="56" customFormat="1" ht="21" x14ac:dyDescent="0.35">
      <c r="A1" s="234" t="s">
        <v>629</v>
      </c>
      <c r="B1" s="234"/>
      <c r="C1" s="234"/>
      <c r="D1" s="234"/>
      <c r="E1" s="234"/>
    </row>
    <row r="2" spans="1:5" s="56" customFormat="1" ht="15.75" customHeight="1" x14ac:dyDescent="0.2">
      <c r="A2" s="231" t="s">
        <v>718</v>
      </c>
      <c r="B2" s="231"/>
      <c r="C2" s="231"/>
      <c r="D2" s="231"/>
      <c r="E2" s="231"/>
    </row>
    <row r="3" spans="1:5" s="56" customFormat="1" ht="15.75" customHeight="1" x14ac:dyDescent="0.2">
      <c r="A3" s="232"/>
      <c r="B3" s="232"/>
      <c r="C3" s="232"/>
      <c r="D3" s="232"/>
      <c r="E3" s="232"/>
    </row>
    <row r="4" spans="1:5" s="56" customFormat="1" ht="6" customHeight="1" x14ac:dyDescent="0.2">
      <c r="A4" s="233"/>
      <c r="B4" s="233"/>
      <c r="C4" s="233"/>
      <c r="D4" s="233"/>
      <c r="E4" s="233"/>
    </row>
    <row r="5" spans="1:5" s="56" customFormat="1" ht="15.75" customHeight="1" x14ac:dyDescent="0.2">
      <c r="A5" s="140"/>
      <c r="B5" s="140"/>
      <c r="C5" s="140"/>
      <c r="D5" s="140"/>
      <c r="E5" s="140"/>
    </row>
    <row r="6" spans="1:5" ht="15.75" x14ac:dyDescent="0.25">
      <c r="A6" s="225" t="s">
        <v>596</v>
      </c>
      <c r="B6" s="225"/>
      <c r="C6" s="225"/>
      <c r="D6" s="225"/>
      <c r="E6" s="225"/>
    </row>
    <row r="7" spans="1:5" ht="15.75" x14ac:dyDescent="0.25">
      <c r="A7" s="57"/>
      <c r="B7" s="57"/>
      <c r="C7" s="172" t="s">
        <v>638</v>
      </c>
      <c r="D7" s="173" t="s">
        <v>646</v>
      </c>
      <c r="E7" s="58"/>
    </row>
    <row r="8" spans="1:5" ht="15.75" x14ac:dyDescent="0.25">
      <c r="A8" s="226" t="s">
        <v>572</v>
      </c>
      <c r="B8" s="227"/>
      <c r="C8" s="227"/>
      <c r="D8" s="227"/>
      <c r="E8" s="228"/>
    </row>
    <row r="9" spans="1:5" ht="15.75" x14ac:dyDescent="0.25">
      <c r="A9" s="229" t="s">
        <v>573</v>
      </c>
      <c r="B9" s="229"/>
      <c r="C9" s="174" t="s">
        <v>574</v>
      </c>
      <c r="D9" s="174" t="s">
        <v>1</v>
      </c>
      <c r="E9" s="174" t="s">
        <v>575</v>
      </c>
    </row>
    <row r="10" spans="1:5" ht="31.5" x14ac:dyDescent="0.25">
      <c r="A10" s="230" t="s">
        <v>576</v>
      </c>
      <c r="B10" s="230"/>
      <c r="C10" s="96" t="s">
        <v>577</v>
      </c>
      <c r="D10" s="97" t="s">
        <v>628</v>
      </c>
      <c r="E10" s="98">
        <v>897</v>
      </c>
    </row>
    <row r="11" spans="1:5" ht="15.75" x14ac:dyDescent="0.25">
      <c r="A11" s="230" t="s">
        <v>579</v>
      </c>
      <c r="B11" s="230"/>
      <c r="C11" s="96" t="s">
        <v>577</v>
      </c>
      <c r="D11" s="97" t="s">
        <v>578</v>
      </c>
      <c r="E11" s="98">
        <v>626</v>
      </c>
    </row>
    <row r="12" spans="1:5" ht="15.75" x14ac:dyDescent="0.25">
      <c r="A12" s="230" t="s">
        <v>581</v>
      </c>
      <c r="B12" s="230"/>
      <c r="C12" s="96" t="s">
        <v>582</v>
      </c>
      <c r="D12" s="97" t="s">
        <v>580</v>
      </c>
      <c r="E12" s="98">
        <v>1280</v>
      </c>
    </row>
    <row r="13" spans="1:5" ht="15.75" x14ac:dyDescent="0.25">
      <c r="A13" s="222" t="s">
        <v>719</v>
      </c>
      <c r="B13" s="222"/>
      <c r="C13" s="222"/>
      <c r="D13" s="222"/>
      <c r="E13" s="99">
        <f>MEDIAN(E10:E12)</f>
        <v>897</v>
      </c>
    </row>
    <row r="14" spans="1:5" ht="15.75" x14ac:dyDescent="0.25">
      <c r="A14" s="59"/>
      <c r="B14" s="59"/>
      <c r="C14" s="60"/>
      <c r="D14" s="61"/>
      <c r="E14" s="62"/>
    </row>
    <row r="15" spans="1:5" ht="15.75" x14ac:dyDescent="0.25">
      <c r="A15" s="225" t="s">
        <v>597</v>
      </c>
      <c r="B15" s="225"/>
      <c r="C15" s="225"/>
      <c r="D15" s="225"/>
      <c r="E15" s="225"/>
    </row>
    <row r="16" spans="1:5" ht="15.75" x14ac:dyDescent="0.25">
      <c r="A16" s="57"/>
      <c r="B16" s="57"/>
      <c r="C16" s="172" t="s">
        <v>639</v>
      </c>
      <c r="D16" s="173" t="s">
        <v>591</v>
      </c>
      <c r="E16" s="58"/>
    </row>
    <row r="17" spans="1:5" ht="15.75" x14ac:dyDescent="0.25">
      <c r="A17" s="226" t="s">
        <v>572</v>
      </c>
      <c r="B17" s="227"/>
      <c r="C17" s="227"/>
      <c r="D17" s="227"/>
      <c r="E17" s="228"/>
    </row>
    <row r="18" spans="1:5" ht="15.75" x14ac:dyDescent="0.25">
      <c r="A18" s="229" t="s">
        <v>573</v>
      </c>
      <c r="B18" s="229"/>
      <c r="C18" s="174" t="s">
        <v>574</v>
      </c>
      <c r="D18" s="174" t="s">
        <v>1</v>
      </c>
      <c r="E18" s="174" t="s">
        <v>575</v>
      </c>
    </row>
    <row r="19" spans="1:5" ht="15.75" x14ac:dyDescent="0.25">
      <c r="A19" s="230" t="s">
        <v>585</v>
      </c>
      <c r="B19" s="230"/>
      <c r="C19" s="96" t="s">
        <v>587</v>
      </c>
      <c r="D19" s="97" t="s">
        <v>586</v>
      </c>
      <c r="E19" s="98">
        <v>959.9</v>
      </c>
    </row>
    <row r="20" spans="1:5" ht="15.75" x14ac:dyDescent="0.25">
      <c r="A20" s="230" t="s">
        <v>588</v>
      </c>
      <c r="B20" s="230"/>
      <c r="C20" s="96" t="s">
        <v>587</v>
      </c>
      <c r="D20" s="97" t="s">
        <v>589</v>
      </c>
      <c r="E20" s="98">
        <v>933.12</v>
      </c>
    </row>
    <row r="21" spans="1:5" ht="15.75" x14ac:dyDescent="0.25">
      <c r="A21" s="235" t="s">
        <v>590</v>
      </c>
      <c r="B21" s="230"/>
      <c r="C21" s="96" t="s">
        <v>587</v>
      </c>
      <c r="D21" s="97" t="s">
        <v>592</v>
      </c>
      <c r="E21" s="98">
        <v>327.76</v>
      </c>
    </row>
    <row r="22" spans="1:5" ht="15.75" x14ac:dyDescent="0.25">
      <c r="A22" s="222" t="s">
        <v>719</v>
      </c>
      <c r="B22" s="222"/>
      <c r="C22" s="222"/>
      <c r="D22" s="222"/>
      <c r="E22" s="99">
        <f>MEDIAN(E19:E21)</f>
        <v>933.12</v>
      </c>
    </row>
    <row r="23" spans="1:5" ht="15.75" x14ac:dyDescent="0.25">
      <c r="A23" s="63"/>
      <c r="B23" s="64"/>
      <c r="C23" s="63"/>
      <c r="D23" s="65"/>
      <c r="E23" s="63"/>
    </row>
    <row r="24" spans="1:5" ht="15.75" x14ac:dyDescent="0.25">
      <c r="A24" s="225" t="s">
        <v>598</v>
      </c>
      <c r="B24" s="225"/>
      <c r="C24" s="225"/>
      <c r="D24" s="225"/>
      <c r="E24" s="225"/>
    </row>
    <row r="25" spans="1:5" ht="15.75" x14ac:dyDescent="0.25">
      <c r="A25" s="57"/>
      <c r="B25" s="57"/>
      <c r="C25" s="172" t="s">
        <v>640</v>
      </c>
      <c r="D25" s="173" t="s">
        <v>863</v>
      </c>
      <c r="E25" s="58"/>
    </row>
    <row r="26" spans="1:5" ht="15.75" x14ac:dyDescent="0.25">
      <c r="A26" s="226" t="s">
        <v>572</v>
      </c>
      <c r="B26" s="227"/>
      <c r="C26" s="227"/>
      <c r="D26" s="227"/>
      <c r="E26" s="228"/>
    </row>
    <row r="27" spans="1:5" ht="15.75" x14ac:dyDescent="0.25">
      <c r="A27" s="229" t="s">
        <v>573</v>
      </c>
      <c r="B27" s="229"/>
      <c r="C27" s="174" t="s">
        <v>574</v>
      </c>
      <c r="D27" s="174" t="s">
        <v>1</v>
      </c>
      <c r="E27" s="174" t="s">
        <v>575</v>
      </c>
    </row>
    <row r="28" spans="1:5" ht="15.75" x14ac:dyDescent="0.25">
      <c r="A28" s="223" t="s">
        <v>864</v>
      </c>
      <c r="B28" s="224"/>
      <c r="C28" s="96" t="s">
        <v>865</v>
      </c>
      <c r="D28" s="97" t="s">
        <v>866</v>
      </c>
      <c r="E28" s="98">
        <v>760</v>
      </c>
    </row>
    <row r="29" spans="1:5" ht="15.75" x14ac:dyDescent="0.25">
      <c r="A29" s="230" t="s">
        <v>867</v>
      </c>
      <c r="B29" s="230"/>
      <c r="C29" s="96" t="s">
        <v>865</v>
      </c>
      <c r="D29" s="97" t="s">
        <v>870</v>
      </c>
      <c r="E29" s="98">
        <v>650</v>
      </c>
    </row>
    <row r="30" spans="1:5" ht="15.75" x14ac:dyDescent="0.25">
      <c r="A30" s="223" t="s">
        <v>869</v>
      </c>
      <c r="B30" s="224"/>
      <c r="C30" s="96" t="s">
        <v>865</v>
      </c>
      <c r="D30" s="97" t="s">
        <v>868</v>
      </c>
      <c r="E30" s="98">
        <v>970</v>
      </c>
    </row>
    <row r="31" spans="1:5" ht="15.75" x14ac:dyDescent="0.25">
      <c r="A31" s="222" t="s">
        <v>719</v>
      </c>
      <c r="B31" s="222"/>
      <c r="C31" s="222"/>
      <c r="D31" s="222"/>
      <c r="E31" s="99">
        <f>MEDIAN(E28:E30)</f>
        <v>760</v>
      </c>
    </row>
    <row r="32" spans="1:5" ht="15.75" x14ac:dyDescent="0.25">
      <c r="A32" s="87"/>
      <c r="B32" s="87"/>
      <c r="C32" s="87"/>
      <c r="D32" s="87"/>
      <c r="E32" s="88"/>
    </row>
    <row r="33" spans="1:5" ht="15.75" x14ac:dyDescent="0.25">
      <c r="A33" s="225" t="s">
        <v>616</v>
      </c>
      <c r="B33" s="225"/>
      <c r="C33" s="225"/>
      <c r="D33" s="225"/>
      <c r="E33" s="225"/>
    </row>
    <row r="34" spans="1:5" ht="31.5" x14ac:dyDescent="0.25">
      <c r="A34" s="57"/>
      <c r="B34" s="57"/>
      <c r="C34" s="172" t="s">
        <v>609</v>
      </c>
      <c r="D34" s="175" t="s">
        <v>695</v>
      </c>
      <c r="E34" s="58"/>
    </row>
    <row r="35" spans="1:5" ht="15.75" x14ac:dyDescent="0.25">
      <c r="A35" s="226" t="s">
        <v>572</v>
      </c>
      <c r="B35" s="227"/>
      <c r="C35" s="227"/>
      <c r="D35" s="227"/>
      <c r="E35" s="228"/>
    </row>
    <row r="36" spans="1:5" ht="15.75" x14ac:dyDescent="0.25">
      <c r="A36" s="229" t="s">
        <v>573</v>
      </c>
      <c r="B36" s="229"/>
      <c r="C36" s="174" t="s">
        <v>574</v>
      </c>
      <c r="D36" s="174" t="s">
        <v>1</v>
      </c>
      <c r="E36" s="174" t="s">
        <v>575</v>
      </c>
    </row>
    <row r="37" spans="1:5" ht="15.75" x14ac:dyDescent="0.25">
      <c r="A37" s="223" t="s">
        <v>611</v>
      </c>
      <c r="B37" s="224"/>
      <c r="C37" s="96" t="s">
        <v>612</v>
      </c>
      <c r="D37" s="97" t="s">
        <v>610</v>
      </c>
      <c r="E37" s="98">
        <v>31650</v>
      </c>
    </row>
    <row r="38" spans="1:5" ht="15.75" x14ac:dyDescent="0.25">
      <c r="A38" s="230" t="s">
        <v>627</v>
      </c>
      <c r="B38" s="230"/>
      <c r="C38" s="96" t="s">
        <v>612</v>
      </c>
      <c r="D38" s="97" t="s">
        <v>626</v>
      </c>
      <c r="E38" s="98">
        <v>28690</v>
      </c>
    </row>
    <row r="39" spans="1:5" ht="15.75" x14ac:dyDescent="0.25">
      <c r="A39" s="223" t="s">
        <v>636</v>
      </c>
      <c r="B39" s="224"/>
      <c r="C39" s="96" t="s">
        <v>612</v>
      </c>
      <c r="D39" s="97" t="s">
        <v>637</v>
      </c>
      <c r="E39" s="98">
        <v>20900</v>
      </c>
    </row>
    <row r="40" spans="1:5" ht="15.75" x14ac:dyDescent="0.25">
      <c r="A40" s="222" t="s">
        <v>719</v>
      </c>
      <c r="B40" s="222"/>
      <c r="C40" s="222"/>
      <c r="D40" s="222"/>
      <c r="E40" s="99">
        <f>MEDIAN(E37:E39)</f>
        <v>28690</v>
      </c>
    </row>
    <row r="41" spans="1:5" ht="15.75" x14ac:dyDescent="0.25">
      <c r="A41" s="44"/>
      <c r="B41" s="44"/>
      <c r="C41" s="44"/>
      <c r="D41" s="44"/>
      <c r="E41" s="44"/>
    </row>
    <row r="42" spans="1:5" ht="15.75" x14ac:dyDescent="0.25">
      <c r="A42" s="225" t="s">
        <v>647</v>
      </c>
      <c r="B42" s="225"/>
      <c r="C42" s="225"/>
      <c r="D42" s="225"/>
      <c r="E42" s="225"/>
    </row>
    <row r="43" spans="1:5" ht="31.5" x14ac:dyDescent="0.25">
      <c r="A43" s="57"/>
      <c r="B43" s="57"/>
      <c r="C43" s="172" t="s">
        <v>614</v>
      </c>
      <c r="D43" s="175" t="s">
        <v>642</v>
      </c>
      <c r="E43" s="58"/>
    </row>
    <row r="44" spans="1:5" ht="15.75" x14ac:dyDescent="0.25">
      <c r="A44" s="226" t="s">
        <v>572</v>
      </c>
      <c r="B44" s="227"/>
      <c r="C44" s="227"/>
      <c r="D44" s="227"/>
      <c r="E44" s="228"/>
    </row>
    <row r="45" spans="1:5" ht="15.75" x14ac:dyDescent="0.25">
      <c r="A45" s="229" t="s">
        <v>573</v>
      </c>
      <c r="B45" s="229"/>
      <c r="C45" s="174" t="s">
        <v>574</v>
      </c>
      <c r="D45" s="174" t="s">
        <v>1</v>
      </c>
      <c r="E45" s="174" t="s">
        <v>575</v>
      </c>
    </row>
    <row r="46" spans="1:5" ht="15.75" x14ac:dyDescent="0.25">
      <c r="A46" s="223" t="s">
        <v>641</v>
      </c>
      <c r="B46" s="224"/>
      <c r="C46" s="96" t="s">
        <v>613</v>
      </c>
      <c r="D46" s="97" t="s">
        <v>643</v>
      </c>
      <c r="E46" s="98">
        <v>20.100000000000001</v>
      </c>
    </row>
    <row r="47" spans="1:5" ht="31.5" x14ac:dyDescent="0.25">
      <c r="A47" s="230" t="s">
        <v>641</v>
      </c>
      <c r="B47" s="230"/>
      <c r="C47" s="96" t="s">
        <v>613</v>
      </c>
      <c r="D47" s="100" t="s">
        <v>644</v>
      </c>
      <c r="E47" s="98">
        <v>23</v>
      </c>
    </row>
    <row r="48" spans="1:5" ht="15.75" x14ac:dyDescent="0.25">
      <c r="A48" s="223" t="s">
        <v>641</v>
      </c>
      <c r="B48" s="224"/>
      <c r="C48" s="96" t="s">
        <v>613</v>
      </c>
      <c r="D48" s="97" t="s">
        <v>645</v>
      </c>
      <c r="E48" s="98">
        <v>23</v>
      </c>
    </row>
    <row r="49" spans="1:5" ht="15.75" x14ac:dyDescent="0.25">
      <c r="A49" s="222" t="s">
        <v>719</v>
      </c>
      <c r="B49" s="222"/>
      <c r="C49" s="222"/>
      <c r="D49" s="222"/>
      <c r="E49" s="99">
        <f>MEDIAN(E46:E48)</f>
        <v>23</v>
      </c>
    </row>
    <row r="50" spans="1:5" ht="15.75" x14ac:dyDescent="0.25">
      <c r="A50" s="87"/>
      <c r="B50" s="87"/>
      <c r="C50" s="87"/>
      <c r="D50" s="87"/>
      <c r="E50" s="88"/>
    </row>
    <row r="51" spans="1:5" ht="15.75" x14ac:dyDescent="0.25">
      <c r="A51" s="225" t="s">
        <v>711</v>
      </c>
      <c r="B51" s="225"/>
      <c r="C51" s="225"/>
      <c r="D51" s="225"/>
      <c r="E51" s="225"/>
    </row>
    <row r="52" spans="1:5" ht="15.75" x14ac:dyDescent="0.25">
      <c r="A52" s="57"/>
      <c r="B52" s="57"/>
      <c r="C52" s="172" t="s">
        <v>713</v>
      </c>
      <c r="D52" s="175" t="s">
        <v>712</v>
      </c>
      <c r="E52" s="58"/>
    </row>
    <row r="53" spans="1:5" ht="15.75" x14ac:dyDescent="0.25">
      <c r="A53" s="226" t="s">
        <v>572</v>
      </c>
      <c r="B53" s="227"/>
      <c r="C53" s="227"/>
      <c r="D53" s="227"/>
      <c r="E53" s="228"/>
    </row>
    <row r="54" spans="1:5" ht="15.75" x14ac:dyDescent="0.25">
      <c r="A54" s="229" t="s">
        <v>573</v>
      </c>
      <c r="B54" s="229"/>
      <c r="C54" s="174" t="s">
        <v>574</v>
      </c>
      <c r="D54" s="174" t="s">
        <v>1</v>
      </c>
      <c r="E54" s="174" t="s">
        <v>575</v>
      </c>
    </row>
    <row r="55" spans="1:5" ht="15.75" x14ac:dyDescent="0.25">
      <c r="A55" s="223" t="s">
        <v>641</v>
      </c>
      <c r="B55" s="224"/>
      <c r="C55" s="96" t="s">
        <v>613</v>
      </c>
      <c r="D55" s="97" t="s">
        <v>714</v>
      </c>
      <c r="E55" s="98">
        <v>464</v>
      </c>
    </row>
    <row r="56" spans="1:5" ht="15.75" x14ac:dyDescent="0.25">
      <c r="A56" s="230" t="s">
        <v>641</v>
      </c>
      <c r="B56" s="230"/>
      <c r="C56" s="96" t="s">
        <v>613</v>
      </c>
      <c r="D56" s="100" t="s">
        <v>715</v>
      </c>
      <c r="E56" s="98">
        <v>481.12</v>
      </c>
    </row>
    <row r="57" spans="1:5" ht="15.75" x14ac:dyDescent="0.25">
      <c r="A57" s="223" t="s">
        <v>641</v>
      </c>
      <c r="B57" s="224"/>
      <c r="C57" s="96" t="s">
        <v>613</v>
      </c>
      <c r="D57" s="97" t="s">
        <v>716</v>
      </c>
      <c r="E57" s="98">
        <v>788.23</v>
      </c>
    </row>
    <row r="58" spans="1:5" ht="15.75" x14ac:dyDescent="0.25">
      <c r="A58" s="222" t="s">
        <v>719</v>
      </c>
      <c r="B58" s="222"/>
      <c r="C58" s="222"/>
      <c r="D58" s="222"/>
      <c r="E58" s="99">
        <f>MEDIAN(E55:E57)</f>
        <v>481.12</v>
      </c>
    </row>
    <row r="59" spans="1:5" ht="15.75" x14ac:dyDescent="0.25">
      <c r="A59" s="87"/>
      <c r="B59" s="87"/>
      <c r="C59" s="87"/>
      <c r="D59" s="87"/>
      <c r="E59" s="88"/>
    </row>
    <row r="60" spans="1:5" ht="15.75" x14ac:dyDescent="0.25">
      <c r="A60" s="44"/>
      <c r="B60" s="44"/>
      <c r="C60" s="44"/>
      <c r="D60" s="130" t="str">
        <f>'MEMÓRIA DE CÁLCULO - MC'!D200</f>
        <v>12 de junho de 2026</v>
      </c>
      <c r="E60" s="44"/>
    </row>
    <row r="61" spans="1:5" ht="15.75" x14ac:dyDescent="0.25">
      <c r="A61" s="44"/>
      <c r="B61" s="44"/>
      <c r="C61" s="44"/>
      <c r="D61" s="128" t="s">
        <v>676</v>
      </c>
      <c r="E61" s="44"/>
    </row>
    <row r="62" spans="1:5" ht="15.75" x14ac:dyDescent="0.25">
      <c r="A62" s="44"/>
      <c r="B62" s="44"/>
      <c r="C62" s="44"/>
      <c r="D62" s="127" t="str">
        <f>'MEMÓRIA DE CÁLCULO - MC'!D202</f>
        <v>Alcides Victor Lopes Milanezi</v>
      </c>
      <c r="E62" s="44"/>
    </row>
    <row r="63" spans="1:5" ht="15.75" x14ac:dyDescent="0.25">
      <c r="A63" s="44"/>
      <c r="B63" s="44"/>
      <c r="C63" s="44"/>
      <c r="D63" s="128" t="str">
        <f>'MEMÓRIA DE CÁLCULO - MC'!D203</f>
        <v>Diretor do Departamento de Engenharia</v>
      </c>
      <c r="E63" s="44"/>
    </row>
    <row r="64" spans="1:5" ht="15.75" x14ac:dyDescent="0.25">
      <c r="A64" s="44"/>
      <c r="B64" s="44"/>
      <c r="C64" s="44"/>
      <c r="D64" s="128" t="str">
        <f>'MEMÓRIA DE CÁLCULO - MC'!D204</f>
        <v>Engenheiro Civil – CREA/RS 243013</v>
      </c>
      <c r="E64" s="44"/>
    </row>
    <row r="65" spans="1:5" ht="15.75" x14ac:dyDescent="0.25">
      <c r="A65" s="44"/>
      <c r="B65" s="44"/>
      <c r="C65" s="44"/>
      <c r="E65" s="44"/>
    </row>
  </sheetData>
  <mergeCells count="44">
    <mergeCell ref="A2:E4"/>
    <mergeCell ref="A1:E1"/>
    <mergeCell ref="A29:B29"/>
    <mergeCell ref="A30:B30"/>
    <mergeCell ref="A21:B21"/>
    <mergeCell ref="A22:D22"/>
    <mergeCell ref="A24:E24"/>
    <mergeCell ref="A26:E26"/>
    <mergeCell ref="A27:B27"/>
    <mergeCell ref="A28:B28"/>
    <mergeCell ref="A20:B20"/>
    <mergeCell ref="A6:E6"/>
    <mergeCell ref="A8:E8"/>
    <mergeCell ref="A9:B9"/>
    <mergeCell ref="A10:B10"/>
    <mergeCell ref="A11:B11"/>
    <mergeCell ref="A12:B12"/>
    <mergeCell ref="A13:D13"/>
    <mergeCell ref="A15:E15"/>
    <mergeCell ref="A17:E17"/>
    <mergeCell ref="A18:B18"/>
    <mergeCell ref="A19:B19"/>
    <mergeCell ref="A31:D31"/>
    <mergeCell ref="A33:E33"/>
    <mergeCell ref="A35:E35"/>
    <mergeCell ref="A36:B36"/>
    <mergeCell ref="A37:B37"/>
    <mergeCell ref="A38:B38"/>
    <mergeCell ref="A39:B39"/>
    <mergeCell ref="A40:D40"/>
    <mergeCell ref="A42:E42"/>
    <mergeCell ref="A44:E44"/>
    <mergeCell ref="A45:B45"/>
    <mergeCell ref="A46:B46"/>
    <mergeCell ref="A47:B47"/>
    <mergeCell ref="A48:B48"/>
    <mergeCell ref="A49:D49"/>
    <mergeCell ref="A57:B57"/>
    <mergeCell ref="A58:D58"/>
    <mergeCell ref="A51:E51"/>
    <mergeCell ref="A53:E53"/>
    <mergeCell ref="A54:B54"/>
    <mergeCell ref="A55:B55"/>
    <mergeCell ref="A56:B56"/>
  </mergeCells>
  <hyperlinks>
    <hyperlink ref="A21" r:id="rId1" xr:uid="{00000000-0004-0000-0400-000000000000}"/>
    <hyperlink ref="A28" r:id="rId2" display="https://www.artefatosgaribaldi.com/product-page/banco-com-encosto-natural" xr:uid="{00000000-0004-0000-0400-000001000000}"/>
  </hyperlinks>
  <pageMargins left="0.7" right="0.7" top="0.75" bottom="0.75" header="0.3" footer="0.3"/>
  <pageSetup paperSize="9" scale="68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ORÇAMENTO</vt:lpstr>
      <vt:lpstr>MEMÓRIA DE CÁLCULO - MC</vt:lpstr>
      <vt:lpstr>MEMÓRIA DE CÁLCULO</vt:lpstr>
      <vt:lpstr>COMPOSIÇÕES PRÓPRIAS</vt:lpstr>
      <vt:lpstr>Planilha2</vt:lpstr>
      <vt:lpstr>COTAÇÃO</vt:lpstr>
      <vt:lpstr>'COMPOSIÇÕES PRÓPRIAS'!Area_de_impressao</vt:lpstr>
      <vt:lpstr>COTAÇÃO!Area_de_impressao</vt:lpstr>
      <vt:lpstr>'MEMÓRIA DE CÁLCULO - MC'!Area_de_impressao</vt:lpstr>
      <vt:lpstr>ORÇAMENTO!Area_de_impressao</vt:lpstr>
      <vt:lpstr>'COMPOSIÇÕES PRÓPRIAS'!Excel_BuiltIn__FilterDatabase</vt:lpstr>
      <vt:lpstr>'COMPOSIÇÕES PRÓPRIAS'!Excel_BuiltIn_Print_Area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jose</dc:creator>
  <cp:lastModifiedBy>Usuario</cp:lastModifiedBy>
  <cp:lastPrinted>2026-07-01T21:38:54Z</cp:lastPrinted>
  <dcterms:created xsi:type="dcterms:W3CDTF">2025-07-07T03:06:38Z</dcterms:created>
  <dcterms:modified xsi:type="dcterms:W3CDTF">2026-07-02T13:26:46Z</dcterms:modified>
</cp:coreProperties>
</file>